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beslavskaj\Documents\uzivatel\2018\nase_prilohy\"/>
    </mc:Choice>
  </mc:AlternateContent>
  <workbookProtection workbookAlgorithmName="SHA-512" workbookHashValue="KWgoBB+GJBLzCgV+RKdrsH5U5r96HDnEyuxviQnf4xFTeK3SA5Se77zBBSjhgHJvOm3/QhOxU5J0Z3F8XMhe/w==" workbookSaltValue="Jo4Bx1Zy/k58KMJhwhcmog==" workbookSpinCount="100000" lockStructure="1"/>
  <bookViews>
    <workbookView xWindow="0" yWindow="0" windowWidth="24240" windowHeight="11745"/>
  </bookViews>
  <sheets>
    <sheet name="Úvodní strana" sheetId="12" r:id="rId1"/>
    <sheet name="Souhrn" sheetId="28" r:id="rId2"/>
    <sheet name="MŠ" sheetId="22" r:id="rId3"/>
    <sheet name="ZŠ" sheetId="23" r:id="rId4"/>
    <sheet name="ŠD" sheetId="24" r:id="rId5"/>
    <sheet name="ŠK" sheetId="25" r:id="rId6"/>
    <sheet name="SVČ" sheetId="26" r:id="rId7"/>
    <sheet name="ZUŠ" sheetId="27" r:id="rId8"/>
    <sheet name="data" sheetId="29" state="hidden" r:id="rId9"/>
  </sheets>
  <definedNames>
    <definedName name="ICT">data!$A$2:$A$5</definedName>
    <definedName name="_xlnm.Print_Area" localSheetId="0">'Úvodní strana'!$B$2:$P$43</definedName>
  </definedNames>
  <calcPr calcId="152511"/>
</workbook>
</file>

<file path=xl/calcChain.xml><?xml version="1.0" encoding="utf-8"?>
<calcChain xmlns="http://schemas.openxmlformats.org/spreadsheetml/2006/main">
  <c r="M6" i="22" l="1"/>
  <c r="F5" i="22" s="1"/>
  <c r="M6" i="23"/>
  <c r="F5" i="23" s="1"/>
  <c r="M6" i="24"/>
  <c r="F5" i="24" s="1"/>
  <c r="M6" i="25"/>
  <c r="F5" i="25" s="1"/>
  <c r="M6" i="27"/>
  <c r="F5" i="27" s="1"/>
  <c r="M6" i="26"/>
  <c r="F5" i="26" s="1"/>
  <c r="K4" i="28"/>
  <c r="P34" i="24" l="1"/>
  <c r="P32" i="24"/>
  <c r="P30" i="24"/>
  <c r="P28" i="24"/>
  <c r="P26" i="24"/>
  <c r="P24" i="24"/>
  <c r="P22" i="24"/>
  <c r="P20" i="24"/>
  <c r="P18" i="24"/>
  <c r="P16" i="24"/>
  <c r="P14" i="24"/>
  <c r="P12" i="24"/>
  <c r="P10" i="24"/>
  <c r="P8" i="24"/>
  <c r="P34" i="25"/>
  <c r="P32" i="25"/>
  <c r="P30" i="25"/>
  <c r="P28" i="25"/>
  <c r="P26" i="25"/>
  <c r="P24" i="25"/>
  <c r="P22" i="25"/>
  <c r="P20" i="25"/>
  <c r="P18" i="25"/>
  <c r="P16" i="25"/>
  <c r="P14" i="25"/>
  <c r="P12" i="25"/>
  <c r="P10" i="25"/>
  <c r="P8" i="25"/>
  <c r="M36" i="22" l="1"/>
  <c r="N36" i="22" s="1"/>
  <c r="M44" i="23"/>
  <c r="N44" i="23" s="1"/>
  <c r="M36" i="23"/>
  <c r="N36" i="23" s="1"/>
  <c r="M36" i="26"/>
  <c r="N36" i="26" s="1"/>
  <c r="M36" i="27"/>
  <c r="N36" i="27" s="1"/>
  <c r="M8" i="27" l="1"/>
  <c r="M10" i="27"/>
  <c r="M12" i="27"/>
  <c r="M8" i="26"/>
  <c r="M10" i="26"/>
  <c r="M12" i="26"/>
  <c r="M12" i="25"/>
  <c r="M10" i="25"/>
  <c r="M8" i="25"/>
  <c r="M12" i="24"/>
  <c r="M10" i="24"/>
  <c r="M8" i="24"/>
  <c r="M16" i="23"/>
  <c r="M14" i="23"/>
  <c r="M12" i="23"/>
  <c r="M10" i="23"/>
  <c r="M8" i="23"/>
  <c r="M16" i="22"/>
  <c r="M14" i="22"/>
  <c r="M12" i="22"/>
  <c r="M10" i="22"/>
  <c r="M8" i="22"/>
  <c r="M18" i="24"/>
  <c r="M14" i="24"/>
  <c r="R14" i="24" l="1"/>
  <c r="M22" i="23"/>
  <c r="P22" i="23" s="1"/>
  <c r="M18" i="27"/>
  <c r="M18" i="26"/>
  <c r="M40" i="27"/>
  <c r="M38" i="27"/>
  <c r="M32" i="27"/>
  <c r="M30" i="27"/>
  <c r="M28" i="27"/>
  <c r="M26" i="27"/>
  <c r="M24" i="27"/>
  <c r="P24" i="27" s="1"/>
  <c r="AA24" i="27" s="1"/>
  <c r="AB24" i="27" s="1"/>
  <c r="M22" i="27"/>
  <c r="M20" i="27"/>
  <c r="M16" i="27"/>
  <c r="P16" i="27" s="1"/>
  <c r="M14" i="27"/>
  <c r="P14" i="27" s="1"/>
  <c r="M42" i="26"/>
  <c r="M40" i="26"/>
  <c r="M38" i="26"/>
  <c r="M34" i="26"/>
  <c r="M30" i="26"/>
  <c r="M28" i="26"/>
  <c r="M26" i="26"/>
  <c r="M24" i="26"/>
  <c r="M22" i="26"/>
  <c r="M20" i="26"/>
  <c r="M16" i="26"/>
  <c r="P16" i="26" s="1"/>
  <c r="M14" i="26"/>
  <c r="P14" i="26" s="1"/>
  <c r="M38" i="22"/>
  <c r="M34" i="22"/>
  <c r="M32" i="22"/>
  <c r="M28" i="22"/>
  <c r="M26" i="22"/>
  <c r="M24" i="22"/>
  <c r="M22" i="22"/>
  <c r="M20" i="22"/>
  <c r="P20" i="22" s="1"/>
  <c r="M18" i="22"/>
  <c r="P18" i="22" s="1"/>
  <c r="P41" i="22" s="1"/>
  <c r="M20" i="23"/>
  <c r="P20" i="23" s="1"/>
  <c r="M52" i="23"/>
  <c r="M50" i="23"/>
  <c r="M48" i="23"/>
  <c r="M46" i="23"/>
  <c r="M42" i="23"/>
  <c r="M38" i="23"/>
  <c r="M34" i="23"/>
  <c r="M32" i="23"/>
  <c r="M30" i="23"/>
  <c r="M28" i="23"/>
  <c r="M26" i="23"/>
  <c r="M24" i="23"/>
  <c r="M18" i="23"/>
  <c r="P18" i="23" s="1"/>
  <c r="M34" i="24"/>
  <c r="M32" i="24"/>
  <c r="M30" i="24"/>
  <c r="M26" i="24"/>
  <c r="M24" i="24"/>
  <c r="M22" i="24"/>
  <c r="M20" i="24"/>
  <c r="M16" i="24"/>
  <c r="M14" i="25"/>
  <c r="M34" i="25"/>
  <c r="M32" i="25"/>
  <c r="M24" i="25"/>
  <c r="M22" i="25"/>
  <c r="M20" i="25"/>
  <c r="M18" i="25"/>
  <c r="M16" i="25"/>
  <c r="M30" i="25"/>
  <c r="M26" i="25"/>
  <c r="X36" i="25"/>
  <c r="X36" i="24"/>
  <c r="S42" i="27"/>
  <c r="U36" i="25"/>
  <c r="U36" i="24"/>
  <c r="Z42" i="23"/>
  <c r="K34" i="27"/>
  <c r="N34" i="27" s="1"/>
  <c r="K32" i="26"/>
  <c r="M32" i="26" s="1"/>
  <c r="T32" i="26" s="1"/>
  <c r="K28" i="25"/>
  <c r="M28" i="25" s="1"/>
  <c r="K28" i="24"/>
  <c r="N28" i="24" s="1"/>
  <c r="K40" i="23"/>
  <c r="M40" i="23" s="1"/>
  <c r="K30" i="22"/>
  <c r="M30" i="22" s="1"/>
  <c r="T30" i="22" s="1"/>
  <c r="V28" i="25" l="1"/>
  <c r="R16" i="25"/>
  <c r="R14" i="25"/>
  <c r="R16" i="24"/>
  <c r="R37" i="24" s="1"/>
  <c r="P18" i="27"/>
  <c r="AB18" i="27"/>
  <c r="AA18" i="27"/>
  <c r="P43" i="27"/>
  <c r="P18" i="26"/>
  <c r="AB18" i="26"/>
  <c r="AA18" i="26"/>
  <c r="P45" i="26"/>
  <c r="AB22" i="23"/>
  <c r="AA22" i="23"/>
  <c r="P55" i="23"/>
  <c r="X32" i="26"/>
  <c r="Z32" i="26"/>
  <c r="W32" i="26"/>
  <c r="O43" i="26" s="1"/>
  <c r="Y32" i="26"/>
  <c r="N28" i="25"/>
  <c r="Q28" i="24" s="1"/>
  <c r="T40" i="23"/>
  <c r="Y40" i="23"/>
  <c r="W40" i="23"/>
  <c r="Z40" i="23"/>
  <c r="X40" i="23"/>
  <c r="N40" i="23"/>
  <c r="M28" i="24"/>
  <c r="Y28" i="25"/>
  <c r="M34" i="27"/>
  <c r="W42" i="23"/>
  <c r="Y42" i="23"/>
  <c r="U42" i="23"/>
  <c r="X42" i="23"/>
  <c r="Z28" i="25"/>
  <c r="AB28" i="25"/>
  <c r="AA28" i="25"/>
  <c r="N32" i="26"/>
  <c r="N30" i="22"/>
  <c r="G40" i="22" s="1"/>
  <c r="Q28" i="25" l="1"/>
  <c r="V28" i="24"/>
  <c r="AB28" i="24"/>
  <c r="AA28" i="24"/>
  <c r="Z28" i="24"/>
  <c r="Y28" i="24"/>
  <c r="T34" i="27"/>
  <c r="Z34" i="27"/>
  <c r="X34" i="27"/>
  <c r="Y34" i="27"/>
  <c r="W34" i="27"/>
  <c r="F4" i="28" l="1"/>
  <c r="T36" i="24" l="1"/>
  <c r="V36" i="24"/>
  <c r="R26" i="24"/>
  <c r="R20" i="24"/>
  <c r="R18" i="24"/>
  <c r="Z12" i="24"/>
  <c r="N10" i="24"/>
  <c r="N36" i="24"/>
  <c r="V36" i="25"/>
  <c r="R24" i="25"/>
  <c r="R20" i="25"/>
  <c r="R18" i="25"/>
  <c r="Z12" i="25"/>
  <c r="S10" i="25"/>
  <c r="AA8" i="25"/>
  <c r="N36" i="25"/>
  <c r="T44" i="26"/>
  <c r="V42" i="26"/>
  <c r="V44" i="26" s="1"/>
  <c r="N40" i="26"/>
  <c r="N38" i="26"/>
  <c r="N34" i="26"/>
  <c r="P28" i="26"/>
  <c r="P26" i="26"/>
  <c r="P22" i="26"/>
  <c r="P20" i="26"/>
  <c r="AB20" i="26" s="1"/>
  <c r="N16" i="26"/>
  <c r="H44" i="26" s="1"/>
  <c r="X12" i="26"/>
  <c r="X10" i="26"/>
  <c r="N44" i="26"/>
  <c r="T42" i="27"/>
  <c r="V40" i="27"/>
  <c r="V42" i="27" s="1"/>
  <c r="P26" i="27"/>
  <c r="P22" i="27"/>
  <c r="AA22" i="27" s="1"/>
  <c r="AB22" i="27" s="1"/>
  <c r="P20" i="27"/>
  <c r="AB20" i="27" s="1"/>
  <c r="X12" i="27"/>
  <c r="N42" i="27"/>
  <c r="V52" i="23"/>
  <c r="V54" i="23" s="1"/>
  <c r="P32" i="23"/>
  <c r="P26" i="23"/>
  <c r="P24" i="23"/>
  <c r="N22" i="23"/>
  <c r="W16" i="23"/>
  <c r="Z14" i="23"/>
  <c r="Y12" i="23"/>
  <c r="Y10" i="23"/>
  <c r="N54" i="23"/>
  <c r="Q10" i="25" l="1"/>
  <c r="AA22" i="26"/>
  <c r="AB22" i="26"/>
  <c r="AB10" i="25"/>
  <c r="N8" i="25"/>
  <c r="N20" i="23"/>
  <c r="H54" i="23" s="1"/>
  <c r="AB20" i="23"/>
  <c r="AA20" i="23"/>
  <c r="AA24" i="23"/>
  <c r="AB24" i="23"/>
  <c r="N28" i="23"/>
  <c r="P28" i="23"/>
  <c r="AA28" i="23" s="1"/>
  <c r="AB28" i="23" s="1"/>
  <c r="AA32" i="23"/>
  <c r="AB32" i="23"/>
  <c r="P36" i="23"/>
  <c r="Z44" i="23"/>
  <c r="X44" i="23"/>
  <c r="U44" i="23"/>
  <c r="Y44" i="23"/>
  <c r="W44" i="23"/>
  <c r="Z48" i="23"/>
  <c r="X48" i="23"/>
  <c r="U48" i="23"/>
  <c r="Y48" i="23"/>
  <c r="W48" i="23"/>
  <c r="AB18" i="23"/>
  <c r="AA18" i="23"/>
  <c r="AA26" i="23"/>
  <c r="AB26" i="23"/>
  <c r="R34" i="23"/>
  <c r="Z34" i="23"/>
  <c r="X34" i="23"/>
  <c r="Y34" i="23"/>
  <c r="W34" i="23"/>
  <c r="N38" i="23"/>
  <c r="Y38" i="23"/>
  <c r="W38" i="23"/>
  <c r="Z38" i="23"/>
  <c r="X38" i="23"/>
  <c r="R38" i="23"/>
  <c r="Y46" i="23"/>
  <c r="W46" i="23"/>
  <c r="Z46" i="23"/>
  <c r="X46" i="23"/>
  <c r="U46" i="23"/>
  <c r="Y50" i="23"/>
  <c r="W50" i="23"/>
  <c r="Z50" i="23"/>
  <c r="X50" i="23"/>
  <c r="S50" i="23"/>
  <c r="S54" i="23" s="1"/>
  <c r="AB8" i="24"/>
  <c r="S8" i="24"/>
  <c r="AA30" i="24"/>
  <c r="Y30" i="24"/>
  <c r="AB30" i="24"/>
  <c r="Z30" i="24"/>
  <c r="W30" i="24"/>
  <c r="Z10" i="24"/>
  <c r="S10" i="24"/>
  <c r="AB10" i="24"/>
  <c r="AB34" i="24"/>
  <c r="Z34" i="24"/>
  <c r="W34" i="24"/>
  <c r="AA34" i="24"/>
  <c r="Y34" i="24"/>
  <c r="AA32" i="24"/>
  <c r="Y32" i="24"/>
  <c r="AB32" i="24"/>
  <c r="Z32" i="24"/>
  <c r="W32" i="24"/>
  <c r="AC26" i="24"/>
  <c r="AD26" i="24"/>
  <c r="N26" i="24"/>
  <c r="Q26" i="25" s="1"/>
  <c r="N22" i="24"/>
  <c r="R22" i="24"/>
  <c r="AC22" i="24" s="1"/>
  <c r="AD22" i="24" s="1"/>
  <c r="P30" i="23"/>
  <c r="AA30" i="23" s="1"/>
  <c r="AB30" i="23" s="1"/>
  <c r="N24" i="26"/>
  <c r="P24" i="26"/>
  <c r="AA24" i="26" s="1"/>
  <c r="AB24" i="26" s="1"/>
  <c r="N22" i="25"/>
  <c r="R22" i="25"/>
  <c r="AC22" i="25" s="1"/>
  <c r="AD22" i="25" s="1"/>
  <c r="AC18" i="24"/>
  <c r="AD18" i="24"/>
  <c r="AC20" i="24"/>
  <c r="AD20" i="24"/>
  <c r="AD16" i="24"/>
  <c r="AC16" i="24"/>
  <c r="AD14" i="24"/>
  <c r="AC14" i="24"/>
  <c r="AB8" i="25"/>
  <c r="S8" i="25"/>
  <c r="AC20" i="25"/>
  <c r="AD20" i="25"/>
  <c r="Y8" i="25"/>
  <c r="N34" i="25"/>
  <c r="AA34" i="25"/>
  <c r="Y34" i="25"/>
  <c r="AB34" i="25"/>
  <c r="Z34" i="25"/>
  <c r="W34" i="25"/>
  <c r="AB32" i="25"/>
  <c r="Z32" i="25"/>
  <c r="W32" i="25"/>
  <c r="AA32" i="25"/>
  <c r="Y32" i="25"/>
  <c r="AB30" i="25"/>
  <c r="Z30" i="25"/>
  <c r="W30" i="25"/>
  <c r="AA30" i="25"/>
  <c r="Y30" i="25"/>
  <c r="AC18" i="25"/>
  <c r="AD18" i="25"/>
  <c r="N26" i="25"/>
  <c r="R26" i="25"/>
  <c r="AD16" i="25"/>
  <c r="AC16" i="25"/>
  <c r="AD14" i="25"/>
  <c r="AC14" i="25"/>
  <c r="Y40" i="26"/>
  <c r="W40" i="26"/>
  <c r="Z40" i="26"/>
  <c r="X40" i="26"/>
  <c r="S40" i="26"/>
  <c r="S44" i="26" s="1"/>
  <c r="Y38" i="26"/>
  <c r="W38" i="26"/>
  <c r="Z38" i="26"/>
  <c r="X38" i="26"/>
  <c r="U38" i="26"/>
  <c r="Z36" i="26"/>
  <c r="X36" i="26"/>
  <c r="U36" i="26"/>
  <c r="Y36" i="26"/>
  <c r="W36" i="26"/>
  <c r="Z34" i="26"/>
  <c r="X34" i="26"/>
  <c r="U34" i="26"/>
  <c r="Y34" i="26"/>
  <c r="W34" i="26"/>
  <c r="AA28" i="26"/>
  <c r="AB28" i="26"/>
  <c r="AB16" i="26"/>
  <c r="AA16" i="26"/>
  <c r="N14" i="26"/>
  <c r="AB14" i="26"/>
  <c r="AA14" i="26"/>
  <c r="Q10" i="26"/>
  <c r="W8" i="26"/>
  <c r="Q8" i="26"/>
  <c r="Y8" i="26"/>
  <c r="N8" i="26"/>
  <c r="N38" i="27"/>
  <c r="Z38" i="27"/>
  <c r="X38" i="27"/>
  <c r="U38" i="27"/>
  <c r="Y38" i="27"/>
  <c r="W38" i="27"/>
  <c r="Y36" i="27"/>
  <c r="W36" i="27"/>
  <c r="Z36" i="27"/>
  <c r="X36" i="27"/>
  <c r="U36" i="27"/>
  <c r="Y32" i="27"/>
  <c r="W32" i="27"/>
  <c r="Z32" i="27"/>
  <c r="X32" i="27"/>
  <c r="R32" i="27"/>
  <c r="N32" i="27"/>
  <c r="N28" i="27"/>
  <c r="P28" i="27"/>
  <c r="AB16" i="27"/>
  <c r="AA16" i="27"/>
  <c r="AB14" i="27"/>
  <c r="AA14" i="27"/>
  <c r="W12" i="27"/>
  <c r="Q12" i="27"/>
  <c r="W10" i="27"/>
  <c r="Q10" i="27"/>
  <c r="Y10" i="27"/>
  <c r="Y8" i="27"/>
  <c r="Q8" i="27"/>
  <c r="X8" i="27"/>
  <c r="N24" i="24"/>
  <c r="R24" i="24"/>
  <c r="AC24" i="25"/>
  <c r="AD24" i="25"/>
  <c r="AA26" i="26"/>
  <c r="AB26" i="26"/>
  <c r="AA26" i="27"/>
  <c r="AB26" i="27"/>
  <c r="Z30" i="27"/>
  <c r="X30" i="27"/>
  <c r="R30" i="27"/>
  <c r="Y30" i="27"/>
  <c r="W30" i="27"/>
  <c r="O41" i="27" s="1"/>
  <c r="Y30" i="26"/>
  <c r="Z30" i="26"/>
  <c r="X30" i="26"/>
  <c r="R30" i="26"/>
  <c r="R44" i="26" s="1"/>
  <c r="W30" i="26"/>
  <c r="N18" i="27"/>
  <c r="AA20" i="26"/>
  <c r="AA20" i="27"/>
  <c r="N18" i="24"/>
  <c r="Q18" i="25" s="1"/>
  <c r="N22" i="26"/>
  <c r="T54" i="23"/>
  <c r="N52" i="23"/>
  <c r="N46" i="23"/>
  <c r="N42" i="23"/>
  <c r="N34" i="23"/>
  <c r="N30" i="23"/>
  <c r="N26" i="23"/>
  <c r="N18" i="23"/>
  <c r="N14" i="23"/>
  <c r="Y14" i="23"/>
  <c r="W14" i="23"/>
  <c r="Z12" i="23"/>
  <c r="Q12" i="23"/>
  <c r="N10" i="23"/>
  <c r="X10" i="23"/>
  <c r="Q10" i="23"/>
  <c r="W10" i="23"/>
  <c r="Z10" i="23"/>
  <c r="W8" i="23"/>
  <c r="Q8" i="23"/>
  <c r="N30" i="26"/>
  <c r="N16" i="25"/>
  <c r="AA12" i="25"/>
  <c r="N32" i="25"/>
  <c r="N12" i="25"/>
  <c r="N20" i="25"/>
  <c r="N24" i="25"/>
  <c r="Y12" i="25"/>
  <c r="N20" i="27"/>
  <c r="N22" i="27"/>
  <c r="N30" i="27"/>
  <c r="N10" i="27"/>
  <c r="N12" i="27"/>
  <c r="Z12" i="27"/>
  <c r="Z10" i="27"/>
  <c r="Y12" i="27"/>
  <c r="Y10" i="26"/>
  <c r="N10" i="26"/>
  <c r="Z10" i="26"/>
  <c r="N18" i="26"/>
  <c r="Z8" i="26"/>
  <c r="W10" i="26"/>
  <c r="Y10" i="24"/>
  <c r="S12" i="24"/>
  <c r="N30" i="24"/>
  <c r="N14" i="24"/>
  <c r="AA10" i="24"/>
  <c r="N34" i="24"/>
  <c r="Q34" i="25" s="1"/>
  <c r="X16" i="23"/>
  <c r="N20" i="26"/>
  <c r="N32" i="24"/>
  <c r="N8" i="23"/>
  <c r="Y8" i="23"/>
  <c r="W12" i="23"/>
  <c r="X14" i="23"/>
  <c r="N16" i="23"/>
  <c r="G54" i="23" s="1"/>
  <c r="Y16" i="23"/>
  <c r="N24" i="23"/>
  <c r="N32" i="23"/>
  <c r="N48" i="23"/>
  <c r="N50" i="23"/>
  <c r="N14" i="27"/>
  <c r="N16" i="27"/>
  <c r="H42" i="27" s="1"/>
  <c r="N24" i="27"/>
  <c r="N28" i="26"/>
  <c r="N42" i="26"/>
  <c r="Y10" i="25"/>
  <c r="AA10" i="25"/>
  <c r="N10" i="25"/>
  <c r="Z10" i="25"/>
  <c r="N18" i="25"/>
  <c r="N30" i="25"/>
  <c r="X8" i="23"/>
  <c r="Z8" i="23"/>
  <c r="X12" i="23"/>
  <c r="Q16" i="23"/>
  <c r="Z16" i="23"/>
  <c r="Z8" i="27"/>
  <c r="W8" i="27"/>
  <c r="Y12" i="26"/>
  <c r="N12" i="26"/>
  <c r="Z12" i="26"/>
  <c r="Q12" i="26"/>
  <c r="N12" i="23"/>
  <c r="Q14" i="23"/>
  <c r="N8" i="27"/>
  <c r="N26" i="27"/>
  <c r="N40" i="27"/>
  <c r="W12" i="26"/>
  <c r="N26" i="26"/>
  <c r="N14" i="25"/>
  <c r="Y8" i="24"/>
  <c r="AA8" i="24"/>
  <c r="N8" i="24"/>
  <c r="Z8" i="24"/>
  <c r="N20" i="24"/>
  <c r="Q20" i="25" s="1"/>
  <c r="X10" i="27"/>
  <c r="X8" i="26"/>
  <c r="AA12" i="24"/>
  <c r="N12" i="24"/>
  <c r="Y12" i="24"/>
  <c r="N16" i="24"/>
  <c r="Q16" i="25" s="1"/>
  <c r="AB12" i="24"/>
  <c r="Z8" i="25"/>
  <c r="S12" i="25"/>
  <c r="AB12" i="25"/>
  <c r="T36" i="25"/>
  <c r="O53" i="23" l="1"/>
  <c r="Q32" i="25"/>
  <c r="Q30" i="25"/>
  <c r="Q24" i="25"/>
  <c r="Q22" i="25"/>
  <c r="Q14" i="25"/>
  <c r="Q12" i="25"/>
  <c r="Q8" i="24"/>
  <c r="Q8" i="25"/>
  <c r="Q34" i="24"/>
  <c r="Q32" i="24"/>
  <c r="Q30" i="24"/>
  <c r="O35" i="25"/>
  <c r="Y36" i="25" s="1"/>
  <c r="Z36" i="25" s="1"/>
  <c r="Q26" i="24"/>
  <c r="G36" i="25"/>
  <c r="Q24" i="24"/>
  <c r="Q22" i="24"/>
  <c r="Q20" i="24"/>
  <c r="Q18" i="24"/>
  <c r="H36" i="25"/>
  <c r="Q16" i="24"/>
  <c r="Q14" i="24"/>
  <c r="Q12" i="24"/>
  <c r="Q10" i="24"/>
  <c r="G36" i="24"/>
  <c r="H36" i="24"/>
  <c r="O35" i="24"/>
  <c r="Y36" i="24" s="1"/>
  <c r="Z36" i="24" s="1"/>
  <c r="AB36" i="24" s="1"/>
  <c r="R42" i="27"/>
  <c r="F42" i="27"/>
  <c r="F44" i="26"/>
  <c r="F54" i="23"/>
  <c r="R54" i="23"/>
  <c r="U42" i="27"/>
  <c r="U54" i="23"/>
  <c r="P54" i="23"/>
  <c r="W54" i="23"/>
  <c r="X54" i="23" s="1"/>
  <c r="Q44" i="26"/>
  <c r="W42" i="27"/>
  <c r="X42" i="27" s="1"/>
  <c r="Y42" i="27" s="1"/>
  <c r="G42" i="27"/>
  <c r="G44" i="26"/>
  <c r="F36" i="25"/>
  <c r="F36" i="24"/>
  <c r="W36" i="25"/>
  <c r="W44" i="26"/>
  <c r="X44" i="26" s="1"/>
  <c r="W36" i="24"/>
  <c r="R37" i="25"/>
  <c r="AA36" i="23"/>
  <c r="AB36" i="23"/>
  <c r="AC26" i="25"/>
  <c r="AC36" i="25" s="1"/>
  <c r="AD26" i="25"/>
  <c r="AD36" i="25" s="1"/>
  <c r="U44" i="26"/>
  <c r="AA28" i="27"/>
  <c r="AA42" i="27" s="1"/>
  <c r="AB28" i="27"/>
  <c r="AB42" i="27" s="1"/>
  <c r="AA54" i="23"/>
  <c r="AB54" i="23"/>
  <c r="AC24" i="24"/>
  <c r="AD24" i="24"/>
  <c r="R36" i="25"/>
  <c r="S36" i="25"/>
  <c r="N35" i="25"/>
  <c r="M5" i="25" s="1"/>
  <c r="M4" i="24"/>
  <c r="N41" i="27"/>
  <c r="N53" i="23"/>
  <c r="M4" i="23"/>
  <c r="S36" i="24"/>
  <c r="M4" i="26"/>
  <c r="P42" i="27"/>
  <c r="M4" i="25"/>
  <c r="R36" i="24"/>
  <c r="N35" i="24"/>
  <c r="M4" i="27"/>
  <c r="Q54" i="23"/>
  <c r="N43" i="26"/>
  <c r="Q42" i="27"/>
  <c r="P44" i="26"/>
  <c r="Q35" i="25" l="1"/>
  <c r="Q7" i="25" s="1"/>
  <c r="D36" i="25"/>
  <c r="Q35" i="24"/>
  <c r="Q7" i="24" s="1"/>
  <c r="D44" i="26"/>
  <c r="I20" i="28"/>
  <c r="H20" i="28"/>
  <c r="Z42" i="27"/>
  <c r="N7" i="25"/>
  <c r="H35" i="25" s="1"/>
  <c r="H7" i="25" s="1"/>
  <c r="M35" i="25"/>
  <c r="M7" i="25" s="1"/>
  <c r="AA36" i="24"/>
  <c r="AA44" i="26"/>
  <c r="AB44" i="26"/>
  <c r="N7" i="26"/>
  <c r="M5" i="26"/>
  <c r="M43" i="26"/>
  <c r="M7" i="26" s="1"/>
  <c r="D36" i="24"/>
  <c r="AB36" i="25"/>
  <c r="AA36" i="25"/>
  <c r="Y44" i="26"/>
  <c r="Z44" i="26"/>
  <c r="D42" i="27"/>
  <c r="N7" i="24"/>
  <c r="M5" i="24"/>
  <c r="M35" i="24"/>
  <c r="M7" i="24" s="1"/>
  <c r="N7" i="23"/>
  <c r="M5" i="23"/>
  <c r="M53" i="23"/>
  <c r="M7" i="23" s="1"/>
  <c r="Y54" i="23"/>
  <c r="Z54" i="23"/>
  <c r="D54" i="23"/>
  <c r="AC36" i="24"/>
  <c r="AD36" i="24"/>
  <c r="N7" i="27"/>
  <c r="M5" i="27"/>
  <c r="M41" i="27"/>
  <c r="M7" i="27" s="1"/>
  <c r="K35" i="25" l="1"/>
  <c r="K7" i="25" s="1"/>
  <c r="H35" i="24"/>
  <c r="H7" i="24" s="1"/>
  <c r="K35" i="24"/>
  <c r="K7" i="24" s="1"/>
  <c r="K41" i="27"/>
  <c r="K7" i="27" s="1"/>
  <c r="H41" i="27"/>
  <c r="H7" i="27" s="1"/>
  <c r="H53" i="23"/>
  <c r="H7" i="23" s="1"/>
  <c r="K53" i="23"/>
  <c r="K7" i="23" s="1"/>
  <c r="H43" i="26"/>
  <c r="H7" i="26" s="1"/>
  <c r="K43" i="26"/>
  <c r="K7" i="26" s="1"/>
  <c r="H4" i="28" l="1"/>
  <c r="G5" i="28" s="1"/>
  <c r="N40" i="22"/>
  <c r="R22" i="22"/>
  <c r="AB20" i="22"/>
  <c r="AB18" i="22"/>
  <c r="W14" i="22"/>
  <c r="X12" i="22"/>
  <c r="AA18" i="22" l="1"/>
  <c r="N38" i="22"/>
  <c r="V38" i="22"/>
  <c r="V40" i="22" s="1"/>
  <c r="H13" i="28" s="1"/>
  <c r="Y36" i="22"/>
  <c r="X36" i="22"/>
  <c r="W36" i="22"/>
  <c r="Z36" i="22"/>
  <c r="S36" i="22"/>
  <c r="S40" i="22" s="1"/>
  <c r="H10" i="28" s="1"/>
  <c r="Z34" i="22"/>
  <c r="U34" i="22"/>
  <c r="Y34" i="22"/>
  <c r="X34" i="22"/>
  <c r="W34" i="22"/>
  <c r="X32" i="22"/>
  <c r="W32" i="22"/>
  <c r="Z32" i="22"/>
  <c r="Y32" i="22"/>
  <c r="U32" i="22"/>
  <c r="P26" i="22"/>
  <c r="P24" i="22"/>
  <c r="AA20" i="22"/>
  <c r="X30" i="22"/>
  <c r="W30" i="22"/>
  <c r="Z30" i="22"/>
  <c r="Y30" i="22"/>
  <c r="N22" i="22"/>
  <c r="X22" i="22"/>
  <c r="W22" i="22"/>
  <c r="Z22" i="22"/>
  <c r="Y22" i="22"/>
  <c r="X8" i="22"/>
  <c r="Q8" i="22"/>
  <c r="X16" i="22"/>
  <c r="Q16" i="22"/>
  <c r="Y10" i="22"/>
  <c r="Q10" i="22"/>
  <c r="N14" i="22"/>
  <c r="Y14" i="22"/>
  <c r="W8" i="22"/>
  <c r="W10" i="22"/>
  <c r="Q14" i="22"/>
  <c r="Y16" i="22"/>
  <c r="Y8" i="22"/>
  <c r="N16" i="22"/>
  <c r="Z16" i="22"/>
  <c r="N26" i="22"/>
  <c r="N34" i="22"/>
  <c r="N8" i="22"/>
  <c r="Z8" i="22"/>
  <c r="N24" i="22"/>
  <c r="N32" i="22"/>
  <c r="Z14" i="22"/>
  <c r="W16" i="22"/>
  <c r="R40" i="22"/>
  <c r="P28" i="22"/>
  <c r="N28" i="22"/>
  <c r="N20" i="22"/>
  <c r="H40" i="22" s="1"/>
  <c r="J20" i="28" s="1"/>
  <c r="Z12" i="22"/>
  <c r="Q12" i="22"/>
  <c r="Y12" i="22"/>
  <c r="N12" i="22"/>
  <c r="W12" i="22"/>
  <c r="X10" i="22"/>
  <c r="Z10" i="22"/>
  <c r="X14" i="22"/>
  <c r="N10" i="22"/>
  <c r="N18" i="22"/>
  <c r="E40" i="22" l="1"/>
  <c r="G20" i="28" s="1"/>
  <c r="AA28" i="22"/>
  <c r="AB28" i="22"/>
  <c r="AA24" i="22"/>
  <c r="AB24" i="22"/>
  <c r="AA26" i="22"/>
  <c r="AB26" i="22"/>
  <c r="O39" i="22"/>
  <c r="W40" i="22" s="1"/>
  <c r="X40" i="22" s="1"/>
  <c r="H15" i="28" s="1"/>
  <c r="H9" i="28"/>
  <c r="T40" i="22"/>
  <c r="P40" i="22"/>
  <c r="H7" i="28" s="1"/>
  <c r="U40" i="22"/>
  <c r="Q40" i="22"/>
  <c r="M4" i="22"/>
  <c r="N39" i="22"/>
  <c r="M5" i="22" s="1"/>
  <c r="AA40" i="22" l="1"/>
  <c r="H18" i="28" s="1"/>
  <c r="F20" i="28"/>
  <c r="J22" i="28" s="1"/>
  <c r="H14" i="28"/>
  <c r="H12" i="28"/>
  <c r="H11" i="28"/>
  <c r="H8" i="28"/>
  <c r="Z40" i="22"/>
  <c r="Y40" i="22"/>
  <c r="M39" i="22"/>
  <c r="M7" i="22" s="1"/>
  <c r="N7" i="22"/>
  <c r="J4" i="28" s="1"/>
  <c r="D40" i="22"/>
  <c r="K3" i="28" l="1"/>
  <c r="I22" i="28"/>
  <c r="G22" i="28" s="1"/>
  <c r="H39" i="22"/>
  <c r="H7" i="22" s="1"/>
  <c r="J5" i="28"/>
  <c r="H16" i="28"/>
  <c r="H17" i="28"/>
  <c r="K39" i="22"/>
  <c r="K7" i="22" s="1"/>
  <c r="AB40" i="22"/>
  <c r="H22" i="28" l="1"/>
  <c r="H19" i="28"/>
</calcChain>
</file>

<file path=xl/sharedStrings.xml><?xml version="1.0" encoding="utf-8"?>
<sst xmlns="http://schemas.openxmlformats.org/spreadsheetml/2006/main" count="659" uniqueCount="310">
  <si>
    <t>Počet podpůrných personálních opatření ve školách</t>
  </si>
  <si>
    <t xml:space="preserve">Počet poskytnutých služeb individuální podpory pedagogům </t>
  </si>
  <si>
    <t>milník</t>
  </si>
  <si>
    <t>Celkový počet účastníků</t>
  </si>
  <si>
    <t>Počet organizací, ve kterých se zvýšila kvalita výchovy a vzdělávání a proinkluzivnost</t>
  </si>
  <si>
    <t>Počet dětí a žáků s potřebou podpůrných opatření v podpořených organizacích</t>
  </si>
  <si>
    <t>Počet dětí, žáků a studentů Romů v podpořených organizacích</t>
  </si>
  <si>
    <t>Celkový počet dětí, žáků a studentů v podpořených organizacích</t>
  </si>
  <si>
    <t>Počet pracovníků ve vzdělávání, kteří v praxi uplatňují nově získané poznatky a dovednosti</t>
  </si>
  <si>
    <t>výsledky</t>
  </si>
  <si>
    <t>výstupy</t>
  </si>
  <si>
    <t>* definice indikátorů</t>
  </si>
  <si>
    <t>počet podpořených osob - pracovníci ve vzdělávání</t>
  </si>
  <si>
    <t>Indikátory celkem</t>
  </si>
  <si>
    <t>02.3.68.2</t>
  </si>
  <si>
    <t>02.3.61.1</t>
  </si>
  <si>
    <t>POSTUP:</t>
  </si>
  <si>
    <t>3.</t>
  </si>
  <si>
    <t>1.</t>
  </si>
  <si>
    <t>2.</t>
  </si>
  <si>
    <t>Minimální dotace</t>
  </si>
  <si>
    <t>Maximální dotace</t>
  </si>
  <si>
    <t>Počet podpořených osob - pracovníci ve vzdělávání</t>
  </si>
  <si>
    <t>Výstupy</t>
  </si>
  <si>
    <t>Výsledky</t>
  </si>
  <si>
    <t>Milník</t>
  </si>
  <si>
    <t>Počet dětí a žáků s potřebou podpůrných opatření v podpořených organizacích *</t>
  </si>
  <si>
    <t>Počet dětí, žáků a studentů Romů v podpořených organizacích *</t>
  </si>
  <si>
    <t>Celkový počet dětí, žáků a studentů v podpořených organizacích *</t>
  </si>
  <si>
    <t>** Cílová hodnota těchto indikátorů není závazná a nebude součástí právního aktu.</t>
  </si>
  <si>
    <t>Cena jedné šablony
(v Kč)</t>
  </si>
  <si>
    <t>Požadováno celkem 
(v Kč)</t>
  </si>
  <si>
    <t>Požadováno šablon (v tomto sloupci vyplňte 
počet šablon)</t>
  </si>
  <si>
    <t>Typ</t>
  </si>
  <si>
    <t>Název</t>
  </si>
  <si>
    <t>Číslo</t>
  </si>
  <si>
    <t>Hodnota</t>
  </si>
  <si>
    <t>Poznámka</t>
  </si>
  <si>
    <t>Speciální škola</t>
  </si>
  <si>
    <t>Ne</t>
  </si>
  <si>
    <t xml:space="preserve">Pomůcka pro výběr aktivit projektu zjednodušeného vykazování </t>
  </si>
  <si>
    <t>4.</t>
  </si>
  <si>
    <t>Hodnoty nekopírujte a nepřesunujte, vždy je ručně vepište.</t>
  </si>
  <si>
    <t>V kalkulačce vyplňujte vždy pouze celá kladná čísla nebo nulu.</t>
  </si>
  <si>
    <t>5.</t>
  </si>
  <si>
    <t>K A L K U L A Č K A   I N D I K Á T O R Ů</t>
  </si>
  <si>
    <t>V kalkulačce vyplňujte vždy pouze "BÍLÁ" pole.</t>
  </si>
  <si>
    <t>zpět na hlavní stranu</t>
  </si>
  <si>
    <t>Celkový počet dětí, žáků a studentů začleněných do organizací, u kterých se díky podpoře ESF zvýšila kvalita výchovy a vzdělávání a proinkluzivnost.</t>
  </si>
  <si>
    <r>
      <t xml:space="preserve">Specifické cíle: </t>
    </r>
    <r>
      <rPr>
        <sz val="10"/>
        <color theme="1"/>
        <rFont val="Segoe UI"/>
        <family val="2"/>
        <charset val="238"/>
      </rPr>
      <t>V žádosti o podporu vyberte specifické cíle a vyplňte k nim procentní podíl</t>
    </r>
  </si>
  <si>
    <t>Tuto hodnotu uveďte v žádosti o podporu, v cílové hodnotě indikátoru.</t>
  </si>
  <si>
    <t>Počet dětí a žáků, studentů Romů začleněných do organizací, u kterých se díky podpoře ESF zvýšila kvalita výchovy a vzdělávání a proinkluzivnost a tím se zlepšily podmínky pro jejich začlenění a vzdělávání.
Hodnota je zjišťována na začátku a na konci operace. Rozdílem těchto hodnot vznikne „dodatečný“ počet, tj. změna stavu.
Za Roma považujeme osobu, která se za ni sama považuje, aniž by se nutně k této příslušnosti za všech okolností (např. při sčítání lidu) hlásila, a/nebo je za takovou považována svým okolím na základě skutečných či domnělých (antropologických, kulturních nebo sociálních) indikátorů.
Poznámka: Při sběru monitorovacích dat bude důsledně respektována ochrana osobních údajů. MI se bude dokládat prohlášením příjemce (ředitele školy/NNO), který bude žáka/studenta identifikovat. Údaje o tom, který konkrétní žák/student byl započítán, nebude organizace nikam předávat, vykazovat bude pouze souhrnné číslo.</t>
  </si>
  <si>
    <t>Počet dětí a žáků s potřebou podpůrných opatření ve stupni 1-5, začleněných do organizací, u kterých se díky podpoře ESF zvýšila kvalita výchovy a vzdělávání a proinkluzivnost a tím se zlepšily podmínky pro začlenění a vzdělávání těchto dětí a žáků. Podpůrnými opatřeními se rozumí nezbytné úpravy ve vzdělávání a školských službách odpovídající zdravotnímu stavu, kulturnímu prostředí nebo jiným životním podmínkám dítěte nebo žáka.
Hodnota je zjišťována na začátku a na konci operace. Rozdílem těchto hodnot vznikne „dodatečný“ počet, tj. změna stavu.</t>
  </si>
  <si>
    <t>02.3.68.5</t>
  </si>
  <si>
    <t>Výstup šablony
(Podrobněji v Příloze č. 3)</t>
  </si>
  <si>
    <t>Práce školního kariérového poradce ve škole ve výši úvazku 0,1 na 1 měsíc</t>
  </si>
  <si>
    <t>Absolvent vzdělávacího programu DVPP v časové dotaci minimálně 8 hodin</t>
  </si>
  <si>
    <t>Práce školního asistenta ve škole ve výši úvazku 0,1 na jeden měsíc</t>
  </si>
  <si>
    <t>Práce speciálního pedagoga ve škole ve výši úvazku 0,1 na jeden měsíc</t>
  </si>
  <si>
    <t>Práce školního psychologa ve škole ve výši úvazku 0,5 na jeden měsíc</t>
  </si>
  <si>
    <t>Práce sociálního pedagoga ve škole ve výši úvazku 0,1 na jeden měsíc</t>
  </si>
  <si>
    <t>Absolvent vzdělávacího programu v časové dotaci 8 hodin</t>
  </si>
  <si>
    <t>Tři absolventi dvou ucelených bloků vzájemné spolupráce pedagogů v celkové délce dvacet hodin vzdělávání každého pedagoga</t>
  </si>
  <si>
    <t>Počet dětí/žáků</t>
  </si>
  <si>
    <t>Základní škola</t>
  </si>
  <si>
    <t>Mateřská škola</t>
  </si>
  <si>
    <t>Školní družina</t>
  </si>
  <si>
    <t>Školní klub</t>
  </si>
  <si>
    <t>Středisko volného času</t>
  </si>
  <si>
    <t>Základní umělecká škola</t>
  </si>
  <si>
    <t>kliknutím na barevný blok budete přesměrováni na vybraný subjekt</t>
  </si>
  <si>
    <t>6.</t>
  </si>
  <si>
    <t>Stejný postup zopakujete pro všechny subjekty.</t>
  </si>
  <si>
    <t>Souhrnné hodnoty za celý projekt se vypočítají na listě "Souhrn". Ty přepište do žádosti.</t>
  </si>
  <si>
    <t>7.</t>
  </si>
  <si>
    <t>8.</t>
  </si>
  <si>
    <t>výzvy č. 02_18_063 a výzvy č. 02_18_064 OP VVV</t>
  </si>
  <si>
    <t>V menu níže postupně zvolte všechny subjekty, za které předkládáte projekt.</t>
  </si>
  <si>
    <t>V hlavičce každého listu vyplňte počet dětí/žáků a vyberte, zda se jedná o speciální školu.</t>
  </si>
  <si>
    <t>zpět na úvodní stranu</t>
  </si>
  <si>
    <t>Za MŠ finance celkem</t>
  </si>
  <si>
    <t>Za ZŠ finance celkem</t>
  </si>
  <si>
    <t>Za ŠD finance celkem</t>
  </si>
  <si>
    <t>Za ŠK finance celkem</t>
  </si>
  <si>
    <t>Za SVČ finance celkem</t>
  </si>
  <si>
    <t>Za ZUŠ finance celkem</t>
  </si>
  <si>
    <t>2.I/1</t>
  </si>
  <si>
    <t>1.1</t>
  </si>
  <si>
    <t>Školní asistent – personální podpora MŠ</t>
  </si>
  <si>
    <t>2.I/2</t>
  </si>
  <si>
    <t>Školní speciální pedagog – personální podpora MŠ</t>
  </si>
  <si>
    <t>2.I/3</t>
  </si>
  <si>
    <t>Školní psycholog – personální podpora MŠ</t>
  </si>
  <si>
    <t>2.I/4</t>
  </si>
  <si>
    <t>Sociální pedagog – personální podpora MŠ</t>
  </si>
  <si>
    <t>2.I/5</t>
  </si>
  <si>
    <t>Chůva – personální podpora MŠ</t>
  </si>
  <si>
    <t>Práce chůvy v mateřské škole ve výši úvazku 0,1 na jeden měsíc</t>
  </si>
  <si>
    <t>2.I/6</t>
  </si>
  <si>
    <t>2.I/6 e</t>
  </si>
  <si>
    <t>2.I/7</t>
  </si>
  <si>
    <t>30 hodin práce supervizora/mentora/kouče v mateřské škole</t>
  </si>
  <si>
    <t>2.I/8</t>
  </si>
  <si>
    <t>Sdílení zkušeností pedagogů z různých škol/školských zařízení prostřednictvím vzájemných návštěv</t>
  </si>
  <si>
    <t>Dva absolventi uceleného bloku vzájemného vzdělávání, každý v délce šestnáct hodin</t>
  </si>
  <si>
    <t>2.I/9</t>
  </si>
  <si>
    <t>Nové metody ve vzdělávání předškolních dětí</t>
  </si>
  <si>
    <t>Dva absolventi bloku spolupráce pedagogů při přípravě a realizaci nové metody výuky v celkové délce 6 hodin vzdělávání každého pedagoga</t>
  </si>
  <si>
    <t>2.I/10</t>
  </si>
  <si>
    <t>Zapojení odborníka z praxe do vzdělávání v MŠ</t>
  </si>
  <si>
    <t>Jeden absolvent vzájemné spolupráce pedagoga a odborníka z praxe v celkové délce 25 hodin vzdělávání pedagoga</t>
  </si>
  <si>
    <t>2.I/11</t>
  </si>
  <si>
    <t>1.5</t>
  </si>
  <si>
    <t>Realizovaná výuka s ICT </t>
  </si>
  <si>
    <t>2.I/12</t>
  </si>
  <si>
    <t>Projektový den ve škole</t>
  </si>
  <si>
    <t>Realizovaný projektový den</t>
  </si>
  <si>
    <t>2.I/13</t>
  </si>
  <si>
    <t>Projektový den mimo školu</t>
  </si>
  <si>
    <t>Realizovaný projektový den mimo školu</t>
  </si>
  <si>
    <t>2.I/14</t>
  </si>
  <si>
    <t>Odborně zaměřená tematická setkávání a spolupráce s rodiči dětí v MŠ</t>
  </si>
  <si>
    <t xml:space="preserve">Realizovaná dvouhodinová setkání v celkovém rozsahu 12 h </t>
  </si>
  <si>
    <t>2.I/15</t>
  </si>
  <si>
    <t>Komunitně osvětová setkávání</t>
  </si>
  <si>
    <t xml:space="preserve">Realizované dvouhodinové setkání </t>
  </si>
  <si>
    <t xml:space="preserve">Počet platforem pro odborná tematická setkání </t>
  </si>
  <si>
    <t>Počet produktů polytechnického vzdělávání</t>
  </si>
  <si>
    <t xml:space="preserve">Počet rozvojových aktivit vedoucích k rozvoji kompetencí </t>
  </si>
  <si>
    <t xml:space="preserve">Počet uspořádaných jednorázových akcí </t>
  </si>
  <si>
    <t>Profesní rozvoj předškolních pedagogů prostřednictvím supervize/ mentoringu/ koučinku</t>
  </si>
  <si>
    <t>Sdílení zkušeností pedagogů z různých škol/ školských zařízení prostřednictvím vzájemných návštěv</t>
  </si>
  <si>
    <t>2.II/1</t>
  </si>
  <si>
    <t>1.2</t>
  </si>
  <si>
    <t>Školní asistent – personální podpora ZŠ</t>
  </si>
  <si>
    <t>Práce školního asistenta ve škole ve výši úvazku 0,1 na jeden měsíc</t>
  </si>
  <si>
    <t>2.II/2</t>
  </si>
  <si>
    <t>Školní speciální pedagog – personální podpora ZŠ</t>
  </si>
  <si>
    <t>2.II/3</t>
  </si>
  <si>
    <t>Školní psycholog – personální podpora ZŠ</t>
  </si>
  <si>
    <t>2.II/4</t>
  </si>
  <si>
    <t>Sociální pedagog – personální podpora ZŠ</t>
  </si>
  <si>
    <t>2.II/5</t>
  </si>
  <si>
    <t>Školní kariérový poradce – personální podpora ZŠ</t>
  </si>
  <si>
    <t>2.II/6</t>
  </si>
  <si>
    <t>2.II/6 e</t>
  </si>
  <si>
    <t>2.II/7</t>
  </si>
  <si>
    <t>2.II/8</t>
  </si>
  <si>
    <t>Vzájemná spolupráce pedagogů ZŠ</t>
  </si>
  <si>
    <t>2.II/9 </t>
  </si>
  <si>
    <t>Sdílení zkušeností pedagogů z různých škol/školských zařízení prostřednictvím vzájemných návštěv</t>
  </si>
  <si>
    <t>Dva absolventi dvou ucelených bloků vzájemného vzdělávání v celkové délce šestnáct hodin vzdělávání každého pedagoga</t>
  </si>
  <si>
    <t>2.II/10</t>
  </si>
  <si>
    <t>Tandemová výuka v ZŠ</t>
  </si>
  <si>
    <t>Dva absolventi deseti ucelených bloků vzájemné spolupráce pedagogů v celkové délce dvacet hodin vzdělávání každého pedagoga</t>
  </si>
  <si>
    <t>2.II/11</t>
  </si>
  <si>
    <t>CLIL ve výuce v ZŠ</t>
  </si>
  <si>
    <t>Dva absolventi pěti ucelených bloků spolupráce učitelů při přípravě a realizaci CLIL v celkové délce třicet hodin vzdělávání každého pedagoga</t>
  </si>
  <si>
    <t>2.II/12</t>
  </si>
  <si>
    <t>Nové metody ve výuce v ZŠ</t>
  </si>
  <si>
    <t>2.II/13</t>
  </si>
  <si>
    <t xml:space="preserve">Profesní rozvoj pedagogů ZŠ prostřednictvím supervize/mentoringu/koučinku </t>
  </si>
  <si>
    <t>30 hodin práce supervizora/mentora/kouče v základní škole</t>
  </si>
  <si>
    <t>2.II/14</t>
  </si>
  <si>
    <t>Zapojení odborníka z praxe do výuky v ZŠ</t>
  </si>
  <si>
    <t>2.II/15</t>
  </si>
  <si>
    <t>Zapojení ICT technika do výuky v ZŠ</t>
  </si>
  <si>
    <t>25 odučených hodin s ICT technikem v ZŠ</t>
  </si>
  <si>
    <t>2.II/16</t>
  </si>
  <si>
    <t>2.II/17</t>
  </si>
  <si>
    <t xml:space="preserve">Klub pro žáky ZŠ </t>
  </si>
  <si>
    <t>Ucelený proces zřízení, vybavení a realizace klubu</t>
  </si>
  <si>
    <t>2.II/18</t>
  </si>
  <si>
    <t>Doučování žáků ZŠ ohrožených školním neúspěchem</t>
  </si>
  <si>
    <t>Ucelený blok doučování</t>
  </si>
  <si>
    <t>2.II/19</t>
  </si>
  <si>
    <t>2.II/20</t>
  </si>
  <si>
    <t>2.II/21</t>
  </si>
  <si>
    <t>Odborně zaměřená tematická setkávání a spolupráce s rodiči žáků ZŠ</t>
  </si>
  <si>
    <t>Realizovaná dvouhodinová setkání v celkovém rozsahu 12 h</t>
  </si>
  <si>
    <t>2.II/22</t>
  </si>
  <si>
    <t>Realizované dvouhodinové setkání</t>
  </si>
  <si>
    <t>2.V/1</t>
  </si>
  <si>
    <t>Školní asistent – personální podpora ŠD/ŠK</t>
  </si>
  <si>
    <t>2.V/2</t>
  </si>
  <si>
    <t>Speciální pedagog – personální podpora ŠD/ŠK</t>
  </si>
  <si>
    <t>2.V/3</t>
  </si>
  <si>
    <t>Sociální pedagog – personální podpora ŠD/ŠK</t>
  </si>
  <si>
    <t>2.V/4</t>
  </si>
  <si>
    <t>2.V/4 e</t>
  </si>
  <si>
    <t>2.V/5 </t>
  </si>
  <si>
    <t>Vzájemná spolupráce pedagogů ŠD/ŠK</t>
  </si>
  <si>
    <t>Tři absolventi uceleného bloku vzájemné spolupráce pedagogů v celkové délce deset hodin vzdělávání každého pedagoga</t>
  </si>
  <si>
    <t>2.V/6 </t>
  </si>
  <si>
    <t>2.V/7 </t>
  </si>
  <si>
    <t>Tandemové vzdělávání v ŠD/ŠK</t>
  </si>
  <si>
    <t>2.V/8 </t>
  </si>
  <si>
    <t>Zapojení odborníka z praxe do vzdělávání v ŠD/ŠK</t>
  </si>
  <si>
    <t>2.V/9 </t>
  </si>
  <si>
    <t>Nové metody ve vzdělávání v ŠD/ŠK</t>
  </si>
  <si>
    <t>2.V/10</t>
  </si>
  <si>
    <t>2.V/11</t>
  </si>
  <si>
    <t>Klub pro účastníky ŠD/ŠK</t>
  </si>
  <si>
    <t>2.V/12</t>
  </si>
  <si>
    <t>Projektový den v ŠD/ŠK</t>
  </si>
  <si>
    <t>2.V/13</t>
  </si>
  <si>
    <t>Projektový den mimo ŠD/ŠK</t>
  </si>
  <si>
    <t>2.VI/1</t>
  </si>
  <si>
    <t>Školní asistent – personální podpora SVČ</t>
  </si>
  <si>
    <t>Práce školního asistenta v SVČ ve výši úvazku 0,1 na jeden měsíc</t>
  </si>
  <si>
    <t>2.VI/2 </t>
  </si>
  <si>
    <t>Sociální pedagog – personální podpora SVČ</t>
  </si>
  <si>
    <t>Práce sociálního pedagoga v SVČ ve výši úvazku 0,1 na jeden měsíc</t>
  </si>
  <si>
    <t>2.VI/3 </t>
  </si>
  <si>
    <t>Kariérový poradce – personální podpora SVČ</t>
  </si>
  <si>
    <t>Práce kariérového poradce v SVČ ve výši úvazku 0,1 na 1 měsíc</t>
  </si>
  <si>
    <t>2.VI/4 </t>
  </si>
  <si>
    <t>2.VI/4  e</t>
  </si>
  <si>
    <t>2.VI/5 </t>
  </si>
  <si>
    <t>2.VI/6 </t>
  </si>
  <si>
    <t>Vzájemná spolupráce pedagogů SVČ</t>
  </si>
  <si>
    <t>2.VI/7 </t>
  </si>
  <si>
    <t>Sdílení zkušeností pedagogických pracovníků z různých škol/školských zařízení prostřednictvím vzájemných návštěv</t>
  </si>
  <si>
    <t>2.VI/8 </t>
  </si>
  <si>
    <t>Tandemové vzdělávání v SVČ</t>
  </si>
  <si>
    <t>2.VI/9</t>
  </si>
  <si>
    <t>Zapojení odborníka z praxe do vzdělávání v SVČ</t>
  </si>
  <si>
    <t>2.VI/10</t>
  </si>
  <si>
    <t>Nové metody ve vzdělávání v SVČ</t>
  </si>
  <si>
    <t>2.VI/11</t>
  </si>
  <si>
    <t>Profesní rozvoj pedagogů SVČ prostřednictvím supervize/mentoringu/koučinku</t>
  </si>
  <si>
    <t>30 hodin práce supervizora/mentora/kouče v SVČ</t>
  </si>
  <si>
    <t>2.VI/12</t>
  </si>
  <si>
    <t>2.VI/13</t>
  </si>
  <si>
    <t>Klub pro účastníky SVČ</t>
  </si>
  <si>
    <t>2.VI/14</t>
  </si>
  <si>
    <t>Projektový den v SVČ</t>
  </si>
  <si>
    <t>2.VI/15</t>
  </si>
  <si>
    <t>Projektový den mimo SVČ</t>
  </si>
  <si>
    <t>2.VI/16</t>
  </si>
  <si>
    <t>Odborně zaměřená tematická setkávání a spolupráce s rodiči účastníků SVČ</t>
  </si>
  <si>
    <t>2.VI/17</t>
  </si>
  <si>
    <t>2.VII/1</t>
  </si>
  <si>
    <t>Školní asistent – personální podpora ZUŠ</t>
  </si>
  <si>
    <t>2.VII/2</t>
  </si>
  <si>
    <t>Školní speciální pedagog – personální podpora ZUŠ</t>
  </si>
  <si>
    <t>2.VII/3</t>
  </si>
  <si>
    <t>Koordinátor spolupráce školy a příbuzných organizací – personální podpora ZUŠ</t>
  </si>
  <si>
    <t>Práce koordinátora spolupráce ZUŠ a příbuzných organizací ve škole ve výši úvazku 0,1 na 1 měsíc</t>
  </si>
  <si>
    <t>2.VII/4</t>
  </si>
  <si>
    <t>2.VII/4 e</t>
  </si>
  <si>
    <t>2.VII/5</t>
  </si>
  <si>
    <t>2.VII/6</t>
  </si>
  <si>
    <t>Vzájemná spolupráce pedagogů ZUŠ</t>
  </si>
  <si>
    <t>Tři absolventi uceleného bloku vzájemné spolupráce pedagogů v celkové délce deset hodin vzdělávání každého pedagoga</t>
  </si>
  <si>
    <t>2.VII/7</t>
  </si>
  <si>
    <t xml:space="preserve">Dva absolventi vzájemného vzdělávání v celkové délce 16 hodin vzdělávání každého pedagoga </t>
  </si>
  <si>
    <t>2.VII/8</t>
  </si>
  <si>
    <t>Tandemová výuka v ZUŠ</t>
  </si>
  <si>
    <t>Dva absolventi vzájemné spolupráce pedagogů v celkové délce 20 hodin vzdělávání každého pedagoga</t>
  </si>
  <si>
    <t>2.VII/9</t>
  </si>
  <si>
    <t>Zapojení odborníka z praxe do výuky v ZUŠ</t>
  </si>
  <si>
    <t>Jeden absolvent vzájemné spolupráce pedagoga a odborníka z praxe v celkové délce 25 hodin vzdělávání pedagoga</t>
  </si>
  <si>
    <t>2.VII/10</t>
  </si>
  <si>
    <t>Nové metody ve výuce v ZUŠ</t>
  </si>
  <si>
    <t>Dva absolventi spolupráce pedagogů při přípravě a realizaci nové metody výuky v celkové délce 6 hodin vzdělávání každého pedagoga</t>
  </si>
  <si>
    <t>2.VII/11</t>
  </si>
  <si>
    <t>Profesní rozvoj pedagogů prostřednictvím supervize/mentoringu/koučinku</t>
  </si>
  <si>
    <t xml:space="preserve">30 hodin práce supervizora/mentora/kouče v ZUŠ </t>
  </si>
  <si>
    <t>2.VII/12</t>
  </si>
  <si>
    <t>Zapojení ICT technika do výuky v ZUŠ</t>
  </si>
  <si>
    <t>25 odučených hodin s ICT technikem v ZUŠ</t>
  </si>
  <si>
    <t>2.VII/13</t>
  </si>
  <si>
    <t>2.VII/14</t>
  </si>
  <si>
    <t>2.VII/15</t>
  </si>
  <si>
    <t>2.VII/16</t>
  </si>
  <si>
    <t>ICT</t>
  </si>
  <si>
    <t>Navolte požadovaný počet šablon</t>
  </si>
  <si>
    <t>U šablony "Využití ICT" vyberte z nabídky jednu variantu</t>
  </si>
  <si>
    <t>9.</t>
  </si>
  <si>
    <t>Využití ICT ve vzdělávání a) 64 hodin</t>
  </si>
  <si>
    <t>Využití ICT ve vzdělávání b) 48 hodin</t>
  </si>
  <si>
    <t>Využití ICT ve vzdělávání c) 32 hodin</t>
  </si>
  <si>
    <t>Využití ICT ve vzdělávání d) 16 hodin</t>
  </si>
  <si>
    <t>Celkem požadováno</t>
  </si>
  <si>
    <t>02.3.68.1</t>
  </si>
  <si>
    <t xml:space="preserve">  Za projekt celkem</t>
  </si>
  <si>
    <t>Tato hodnota je pouze orientační. V žádosti o podporu vyplňte plánovaný počet podpořených konkrétních osob, které budou celkem vzdělávány déle než 24 hodin - jedna osoba se započítává jen jednou.</t>
  </si>
  <si>
    <t>Tato hodnota je pouze orientační. V žádosti o podporu vyplňte plánovaný počet podpořených konkrétních osob - jedna osoba se započítává jen jednou.</t>
  </si>
  <si>
    <t>verze 1</t>
  </si>
  <si>
    <r>
      <t xml:space="preserve">Dokument KALKULAČKA INDIKÁTORŮ je </t>
    </r>
    <r>
      <rPr>
        <b/>
        <sz val="9"/>
        <color theme="1"/>
        <rFont val="Segoe UI"/>
        <family val="2"/>
        <charset val="238"/>
      </rPr>
      <t>povinnou přílohou</t>
    </r>
    <r>
      <rPr>
        <sz val="9"/>
        <color theme="1"/>
        <rFont val="Segoe UI"/>
        <family val="2"/>
        <charset val="238"/>
      </rPr>
      <t xml:space="preserve"> Žádosti o podporu ve výzvě č. 02_18_063 Šablony II (výzva pro méně rozvinuté regiony) a výzvě č. 02_18_064  Šablony II (výzva pro hl. m. Praha) Operačního programu Výzkum, vývoj a vzdělávání (dále jen „OP VVV“)
Kromě výše dotace a jednotlivých šablon počítá i hodnoty indikátorů a další povinné položky při vyplňování žádosti o podporu v IS KP14+. 
Řídicí orgán upozorňuje, že jednotlivé šablony je nutné vybírat tak, aby byla dodržena podmínka výzvy pro minimální a maximální výši finanční podpory na jeden projekt: 
</t>
    </r>
    <r>
      <rPr>
        <b/>
        <sz val="9"/>
        <color theme="1"/>
        <rFont val="Segoe UI"/>
        <family val="2"/>
        <charset val="238"/>
      </rPr>
      <t>Minimální výše</t>
    </r>
    <r>
      <rPr>
        <sz val="9"/>
        <color theme="1"/>
        <rFont val="Segoe UI"/>
        <family val="2"/>
        <charset val="238"/>
      </rPr>
      <t xml:space="preserve">: 100 000 Kč 
</t>
    </r>
    <r>
      <rPr>
        <b/>
        <sz val="9"/>
        <color theme="1"/>
        <rFont val="Segoe UI"/>
        <family val="2"/>
        <charset val="238"/>
      </rPr>
      <t>Maximální výše</t>
    </r>
    <r>
      <rPr>
        <sz val="9"/>
        <color theme="1"/>
        <rFont val="Segoe UI"/>
        <family val="2"/>
        <charset val="238"/>
      </rPr>
      <t xml:space="preserve">: maximální výše finanční podpory na jeden projekt se stanoví dle postupů uvedených v přílohy č. 3 výzvy
</t>
    </r>
    <r>
      <rPr>
        <sz val="9"/>
        <rFont val="Segoe UI"/>
        <family val="2"/>
        <charset val="238"/>
      </rPr>
      <t>Pro vyplnění žádosti o podporu je stěžejní počet dětí/žáků, který je aktuálně zveřejněn u vyhlášené výzvy na webových stránkách MŠMT k datu finalizace žádosti o podporu.</t>
    </r>
  </si>
  <si>
    <t xml:space="preserve">Hodnotu indikátoru 51010 uveďte v žádosti o podporu v cílové hodnotě indikátoru.
Pokud je vybrána aspoň jedna příslušná šablona, do indikátoru se započítává za každý zapojený subjekt hodnota 1. Pokud je do projektu zapojeno více stejných subjektů (několik MŠ, několik ZŠ a pod.), a u každého je vybrána příslušná šablona, upravte hodnotu podle počtu subjektů, které se zúčastnily dotazníkového šetření.
Současně k indikátoru 51010 vyplňte cílové hodnoty indikátorů 51510, 51610 a 51710, tj. předpokládaný počet žáků k datu ukončení realizace projektu. **
Současně k indikátoru 51010 vyplňte výchozí hodnoty indikátorů 51510, 51610 a 51710, tj. skutečný počet žáků k datu podání žádosti.
Hodnoty se zadávají za každý subjekt vykazující výsledkový indikátor 51010 bez ohledu na to, zda žáci budou do projektu zapojeni či nikoliv.
</t>
  </si>
  <si>
    <t>Vzdělávání pedagogických pracovníků ZUŠ – DVPP v rozsahu 8 hodin - všechny varianty, kromě e) Inkluze</t>
  </si>
  <si>
    <t>Vzdělávání pedagogických pracovníků SVČ – DVPP v rozsahu 8 hodin - všechny varianty, kromě e) Inkluze</t>
  </si>
  <si>
    <t>Vzdělávání pedagogických pracovníků ŠD/ŠK – DVPP v rozsahu 8 hodin - všechny varianty, kromě e) Inkluze</t>
  </si>
  <si>
    <t>Vzdělávání pedagogických pracovníků ZŠ – DVPP v rozsahu 8 hodin - všechny varianty, kromě e) Inkluze</t>
  </si>
  <si>
    <t>Vzdělávání pedagogických pracovníků MŠ – DVPP v rozsahu 8 hodin - všechny varianty, kromě e) Inkluze</t>
  </si>
  <si>
    <t>Vzdělávání pedagogických pracovníků MŠ – DVPP v rozsahu 8 hodin - varianta e) Inkluze</t>
  </si>
  <si>
    <t>Vzdělávání pedagogických pracovníků ZŠ – DVPP v rozsahu 8 hodin - varianta e) Inkluze</t>
  </si>
  <si>
    <t>Vzdělávání pedagogických pracovníků ŠD/ŠK - DVPP v rozsahu 8 hodin - varianta e) Inkluze</t>
  </si>
  <si>
    <t>Vzdělávání pedagogických pracovníků SVČ – DVPP v rozsahu 8 hodin - varianta e) Inkluze</t>
  </si>
  <si>
    <t>Vzdělávání pedagogických pracovníků ZUŠ – DVPP v rozsahu 8 hodin - varianta e) Inkluze</t>
  </si>
  <si>
    <t xml:space="preserve">Tato tabulka není určena pro žadatele. Slouží pro potřeby administrativní kontroly MŠMT. </t>
  </si>
  <si>
    <t>Tato hodnota je pouze orientační. Do žádosti o podporu ji navyšte o počet kurzů DVPP (počet doložených osvědčení) plánovaných pro všechny subjekty.</t>
  </si>
  <si>
    <t>Vzdělávání pedagogického sboru ZŠ zaměřené na inkluzi – vzdělávací akce DVPP v rozsahu 8 hodin</t>
  </si>
  <si>
    <t>Vzdělávání pedagogického sboru SVČ zaměřené na inkluzi – vzdělávací akce DVPP v rozsahu 8 hodin</t>
  </si>
  <si>
    <t>Vzdělávání pedagogického sboru ZUŠ zaměřené na inkluzi – vzdělávací akce DVPP v rozsahu 8 hodin</t>
  </si>
  <si>
    <t>Celkem za ŠD i ŠK</t>
  </si>
  <si>
    <t>šablon</t>
  </si>
  <si>
    <t>Kč</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</si>
</sst>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70" x14ac:knownFonts="1">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charset val="238"/>
    </font>
    <font>
      <sz val="11"/>
      <color theme="1"/>
      <name val="Calibri"/>
      <family val="2"/>
      <scheme val="minor"/>
    </font>
    <font>
      <sz val="10"/>
      <name val="Arial"/>
      <family val="2"/>
      <charset val="238"/>
    </font>
    <font>
      <sz val="10"/>
      <name val="Arial CE"/>
      <family val="2"/>
      <charset val="238"/>
    </font>
    <font>
      <sz val="11"/>
      <color theme="1"/>
      <name val="Arial"/>
      <family val="2"/>
      <charset val="238"/>
    </font>
    <font>
      <u/>
      <sz val="11"/>
      <color theme="10"/>
      <name val="Calibri"/>
      <family val="2"/>
      <charset val="238"/>
      <scheme val="minor"/>
    </font>
    <font>
      <b/>
      <sz val="22"/>
      <color theme="0"/>
      <name val="Arial"/>
      <family val="2"/>
      <charset val="238"/>
    </font>
    <font>
      <sz val="10"/>
      <color theme="1"/>
      <name val="Segoe UI"/>
      <family val="2"/>
      <charset val="238"/>
    </font>
    <font>
      <b/>
      <sz val="10"/>
      <color theme="1"/>
      <name val="Segoe UI"/>
      <family val="2"/>
      <charset val="238"/>
    </font>
    <font>
      <sz val="9"/>
      <color theme="1"/>
      <name val="Segoe UI"/>
      <family val="2"/>
      <charset val="238"/>
    </font>
    <font>
      <b/>
      <sz val="9"/>
      <color theme="1"/>
      <name val="Segoe UI"/>
      <family val="2"/>
      <charset val="238"/>
    </font>
    <font>
      <b/>
      <sz val="14"/>
      <color theme="1"/>
      <name val="Segoe UI"/>
      <family val="2"/>
      <charset val="238"/>
    </font>
    <font>
      <b/>
      <sz val="14"/>
      <color rgb="FF003399"/>
      <name val="Segoe UI"/>
      <family val="2"/>
      <charset val="238"/>
    </font>
    <font>
      <b/>
      <sz val="10"/>
      <name val="Segoe UI"/>
      <family val="2"/>
      <charset val="238"/>
    </font>
    <font>
      <sz val="9"/>
      <name val="Segoe UI"/>
      <family val="2"/>
      <charset val="238"/>
    </font>
    <font>
      <b/>
      <sz val="18"/>
      <color theme="1"/>
      <name val="Segoe UI"/>
      <family val="2"/>
      <charset val="238"/>
    </font>
    <font>
      <sz val="10"/>
      <name val="Segoe UI"/>
      <family val="2"/>
      <charset val="238"/>
    </font>
    <font>
      <b/>
      <sz val="12"/>
      <color theme="1"/>
      <name val="Segoe UI"/>
      <family val="2"/>
      <charset val="238"/>
    </font>
    <font>
      <sz val="10"/>
      <color theme="4" tint="0.79998168889431442"/>
      <name val="Segoe UI"/>
      <family val="2"/>
      <charset val="238"/>
    </font>
    <font>
      <b/>
      <sz val="11"/>
      <color theme="1"/>
      <name val="Segoe UI"/>
      <family val="2"/>
      <charset val="238"/>
    </font>
    <font>
      <sz val="11"/>
      <color theme="1"/>
      <name val="Segoe UI"/>
      <family val="2"/>
      <charset val="238"/>
    </font>
    <font>
      <i/>
      <sz val="10"/>
      <color theme="1"/>
      <name val="Segoe UI"/>
      <family val="2"/>
      <charset val="238"/>
    </font>
    <font>
      <b/>
      <sz val="12"/>
      <name val="Segoe UI"/>
      <family val="2"/>
      <charset val="238"/>
    </font>
    <font>
      <sz val="12"/>
      <color theme="1"/>
      <name val="Segoe UI"/>
      <family val="2"/>
      <charset val="238"/>
    </font>
    <font>
      <b/>
      <i/>
      <sz val="10"/>
      <color theme="1"/>
      <name val="Segoe UI"/>
      <family val="2"/>
      <charset val="238"/>
    </font>
    <font>
      <b/>
      <sz val="16"/>
      <color theme="0"/>
      <name val="Segoe UI"/>
      <family val="2"/>
      <charset val="238"/>
    </font>
    <font>
      <b/>
      <sz val="28"/>
      <color theme="1"/>
      <name val="Segoe UI"/>
      <family val="2"/>
      <charset val="238"/>
    </font>
    <font>
      <i/>
      <sz val="10"/>
      <color theme="1"/>
      <name val="Segoe UI Light"/>
      <family val="2"/>
      <charset val="238"/>
    </font>
    <font>
      <i/>
      <sz val="10"/>
      <color rgb="FFFF0000"/>
      <name val="Segoe UI"/>
      <family val="2"/>
      <charset val="238"/>
    </font>
    <font>
      <sz val="9"/>
      <color rgb="FFFF0000"/>
      <name val="Segoe UI"/>
      <family val="2"/>
      <charset val="238"/>
    </font>
    <font>
      <sz val="10"/>
      <color rgb="FFFF0000"/>
      <name val="Segoe UI"/>
      <family val="2"/>
      <charset val="238"/>
    </font>
    <font>
      <sz val="12"/>
      <color rgb="FFFF0000"/>
      <name val="Segoe UI"/>
      <family val="2"/>
      <charset val="238"/>
    </font>
    <font>
      <sz val="11"/>
      <color rgb="FFFF0000"/>
      <name val="Segoe UI"/>
      <family val="2"/>
      <charset val="238"/>
    </font>
    <font>
      <b/>
      <sz val="10"/>
      <color rgb="FF7030A0"/>
      <name val="Segoe UI"/>
      <family val="2"/>
      <charset val="238"/>
    </font>
    <font>
      <b/>
      <sz val="18"/>
      <color theme="0"/>
      <name val="Segoe UI"/>
      <family val="2"/>
      <charset val="238"/>
    </font>
    <font>
      <b/>
      <sz val="10"/>
      <color theme="0"/>
      <name val="Segoe UI"/>
      <family val="2"/>
      <charset val="238"/>
    </font>
    <font>
      <b/>
      <sz val="14"/>
      <color theme="0"/>
      <name val="Segoe UI"/>
      <family val="2"/>
      <charset val="238"/>
    </font>
    <font>
      <b/>
      <sz val="11"/>
      <name val="Segoe UI"/>
      <family val="2"/>
      <charset val="238"/>
    </font>
    <font>
      <i/>
      <sz val="10"/>
      <color theme="3" tint="0.79998168889431442"/>
      <name val="Segoe UI"/>
      <family val="2"/>
      <charset val="238"/>
    </font>
    <font>
      <sz val="10"/>
      <color theme="3" tint="0.79998168889431442"/>
      <name val="Segoe UI"/>
      <family val="2"/>
      <charset val="238"/>
    </font>
    <font>
      <i/>
      <sz val="10"/>
      <color theme="2" tint="-9.9978637043366805E-2"/>
      <name val="Segoe UI"/>
      <family val="2"/>
      <charset val="238"/>
    </font>
    <font>
      <sz val="10"/>
      <color theme="2" tint="-9.9978637043366805E-2"/>
      <name val="Segoe UI"/>
      <family val="2"/>
      <charset val="238"/>
    </font>
    <font>
      <i/>
      <sz val="10"/>
      <color theme="5" tint="0.79998168889431442"/>
      <name val="Segoe UI"/>
      <family val="2"/>
      <charset val="238"/>
    </font>
    <font>
      <sz val="10"/>
      <color theme="5" tint="0.79998168889431442"/>
      <name val="Segoe UI"/>
      <family val="2"/>
      <charset val="238"/>
    </font>
    <font>
      <i/>
      <sz val="10"/>
      <color theme="8" tint="0.79998168889431442"/>
      <name val="Segoe UI"/>
      <family val="2"/>
      <charset val="238"/>
    </font>
    <font>
      <sz val="10"/>
      <color theme="8" tint="0.79998168889431442"/>
      <name val="Segoe UI"/>
      <family val="2"/>
      <charset val="238"/>
    </font>
    <font>
      <i/>
      <sz val="10"/>
      <color theme="9" tint="0.79998168889431442"/>
      <name val="Segoe UI"/>
      <family val="2"/>
      <charset val="238"/>
    </font>
    <font>
      <sz val="10"/>
      <color theme="9" tint="0.79998168889431442"/>
      <name val="Segoe UI"/>
      <family val="2"/>
      <charset val="238"/>
    </font>
    <font>
      <i/>
      <sz val="10"/>
      <color theme="7" tint="0.79998168889431442"/>
      <name val="Segoe UI"/>
      <family val="2"/>
      <charset val="238"/>
    </font>
    <font>
      <sz val="10"/>
      <color theme="7" tint="0.79998168889431442"/>
      <name val="Segoe UI"/>
      <family val="2"/>
      <charset val="238"/>
    </font>
    <font>
      <sz val="10"/>
      <color theme="0" tint="-0.249977111117893"/>
      <name val="Segoe UI"/>
      <family val="2"/>
      <charset val="238"/>
    </font>
    <font>
      <sz val="10"/>
      <color theme="0"/>
      <name val="Segoe UI"/>
      <family val="2"/>
      <charset val="238"/>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2" tint="-0.49998474074526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
      <patternFill patternType="solid">
        <fgColor rgb="FFFF6699"/>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rgb="FFBD0D37"/>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AA700"/>
        <bgColor indexed="64"/>
      </patternFill>
    </fill>
    <fill>
      <patternFill patternType="solid">
        <fgColor rgb="FFFAB900"/>
        <bgColor indexed="64"/>
      </patternFill>
    </fill>
    <fill>
      <patternFill patternType="solid">
        <fgColor rgb="FFFFE18B"/>
        <bgColor indexed="64"/>
      </patternFill>
    </fill>
  </fills>
  <borders count="1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ashed">
        <color theme="5" tint="-0.24994659260841701"/>
      </left>
      <right/>
      <top style="dashed">
        <color theme="5" tint="-0.24994659260841701"/>
      </top>
      <bottom style="dashed">
        <color theme="5" tint="-0.24994659260841701"/>
      </bottom>
      <diagonal/>
    </border>
    <border>
      <left/>
      <right/>
      <top style="dashed">
        <color theme="5" tint="-0.24994659260841701"/>
      </top>
      <bottom style="dashed">
        <color theme="5" tint="-0.24994659260841701"/>
      </bottom>
      <diagonal/>
    </border>
    <border>
      <left/>
      <right style="dashed">
        <color theme="5" tint="-0.24994659260841701"/>
      </right>
      <top style="dashed">
        <color theme="5" tint="-0.24994659260841701"/>
      </top>
      <bottom style="dashed">
        <color theme="5" tint="-0.24994659260841701"/>
      </bottom>
      <diagonal/>
    </border>
    <border>
      <left style="thin">
        <color indexed="64"/>
      </left>
      <right/>
      <top style="medium">
        <color indexed="64"/>
      </top>
      <bottom/>
      <diagonal/>
    </border>
    <border>
      <left style="double">
        <color indexed="64"/>
      </left>
      <right/>
      <top style="thin">
        <color indexed="64"/>
      </top>
      <bottom/>
      <diagonal/>
    </border>
    <border>
      <left style="double">
        <color indexed="64"/>
      </left>
      <right style="medium">
        <color indexed="64"/>
      </right>
      <top style="thin">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9" fillId="0" borderId="0"/>
    <xf numFmtId="0" fontId="20" fillId="0" borderId="0"/>
    <xf numFmtId="0" fontId="20" fillId="0" borderId="0"/>
    <xf numFmtId="0" fontId="1" fillId="0" borderId="0"/>
    <xf numFmtId="0" fontId="21" fillId="0" borderId="0"/>
    <xf numFmtId="0" fontId="20" fillId="0" borderId="0"/>
    <xf numFmtId="0" fontId="1" fillId="0" borderId="0"/>
    <xf numFmtId="0" fontId="1" fillId="0" borderId="0"/>
    <xf numFmtId="0" fontId="23" fillId="0" borderId="0" applyNumberFormat="0" applyFill="0" applyBorder="0" applyAlignment="0" applyProtection="0"/>
    <xf numFmtId="0" fontId="2" fillId="0" borderId="0" applyNumberFormat="0" applyFill="0" applyBorder="0" applyAlignment="0" applyProtection="0"/>
  </cellStyleXfs>
  <cellXfs count="1147">
    <xf numFmtId="0" fontId="0" fillId="0" borderId="0" xfId="0"/>
    <xf numFmtId="0" fontId="25" fillId="34" borderId="0" xfId="0" applyFont="1" applyFill="1" applyBorder="1" applyAlignment="1" applyProtection="1">
      <alignment vertical="center"/>
      <protection hidden="1"/>
    </xf>
    <xf numFmtId="0" fontId="37" fillId="33" borderId="64" xfId="0" applyFont="1" applyFill="1" applyBorder="1" applyAlignment="1" applyProtection="1">
      <alignment horizontal="center" vertical="center"/>
      <protection hidden="1"/>
    </xf>
    <xf numFmtId="0" fontId="37" fillId="33" borderId="66" xfId="0" applyFont="1" applyFill="1" applyBorder="1" applyAlignment="1" applyProtection="1">
      <alignment horizontal="center" vertical="center"/>
      <protection hidden="1"/>
    </xf>
    <xf numFmtId="0" fontId="25" fillId="34" borderId="0" xfId="0" applyFont="1" applyFill="1" applyBorder="1" applyProtection="1">
      <protection hidden="1"/>
    </xf>
    <xf numFmtId="0" fontId="25" fillId="34" borderId="0" xfId="0" applyFont="1" applyFill="1" applyProtection="1">
      <protection hidden="1"/>
    </xf>
    <xf numFmtId="3" fontId="25" fillId="34" borderId="0" xfId="0" applyNumberFormat="1" applyFont="1" applyFill="1" applyProtection="1">
      <protection hidden="1"/>
    </xf>
    <xf numFmtId="0" fontId="25" fillId="34" borderId="0" xfId="0" applyFont="1" applyFill="1" applyAlignment="1" applyProtection="1">
      <alignment vertical="center"/>
      <protection hidden="1"/>
    </xf>
    <xf numFmtId="0" fontId="39" fillId="34" borderId="0" xfId="0" applyFont="1" applyFill="1" applyAlignment="1" applyProtection="1">
      <alignment horizontal="center" vertical="center"/>
      <protection hidden="1"/>
    </xf>
    <xf numFmtId="0" fontId="39" fillId="36" borderId="26" xfId="0" applyFont="1" applyFill="1" applyBorder="1" applyAlignment="1" applyProtection="1">
      <alignment horizontal="center" vertical="center"/>
      <protection hidden="1"/>
    </xf>
    <xf numFmtId="0" fontId="39" fillId="36" borderId="35" xfId="0" applyFont="1" applyFill="1" applyBorder="1" applyAlignment="1" applyProtection="1">
      <alignment horizontal="center" vertical="center"/>
      <protection hidden="1"/>
    </xf>
    <xf numFmtId="0" fontId="25" fillId="36" borderId="27" xfId="0" applyFont="1" applyFill="1" applyBorder="1" applyProtection="1">
      <protection hidden="1"/>
    </xf>
    <xf numFmtId="0" fontId="38" fillId="36" borderId="0" xfId="0" applyFont="1" applyFill="1" applyProtection="1">
      <protection hidden="1"/>
    </xf>
    <xf numFmtId="0" fontId="25" fillId="36" borderId="0" xfId="0" applyFont="1" applyFill="1" applyBorder="1" applyProtection="1">
      <protection hidden="1"/>
    </xf>
    <xf numFmtId="0" fontId="25" fillId="36" borderId="0" xfId="0" applyFont="1" applyFill="1" applyBorder="1" applyAlignment="1" applyProtection="1">
      <alignment vertical="center"/>
      <protection hidden="1"/>
    </xf>
    <xf numFmtId="0" fontId="34" fillId="36" borderId="0" xfId="0" applyFont="1" applyFill="1" applyBorder="1" applyAlignment="1" applyProtection="1">
      <alignment vertical="center"/>
      <protection hidden="1"/>
    </xf>
    <xf numFmtId="0" fontId="41" fillId="36" borderId="86" xfId="0" applyFont="1" applyFill="1" applyBorder="1" applyAlignment="1" applyProtection="1">
      <alignment horizontal="center" vertical="center"/>
      <protection hidden="1"/>
    </xf>
    <xf numFmtId="0" fontId="48" fillId="34" borderId="0" xfId="0" applyFont="1" applyFill="1" applyProtection="1">
      <protection hidden="1"/>
    </xf>
    <xf numFmtId="0" fontId="48" fillId="34" borderId="0" xfId="0" applyFont="1" applyFill="1" applyBorder="1" applyAlignment="1" applyProtection="1">
      <alignment vertical="center"/>
      <protection hidden="1"/>
    </xf>
    <xf numFmtId="0" fontId="34" fillId="38" borderId="0" xfId="0" applyFont="1" applyFill="1" applyBorder="1" applyAlignment="1" applyProtection="1">
      <alignment vertical="center"/>
      <protection hidden="1"/>
    </xf>
    <xf numFmtId="0" fontId="39" fillId="39" borderId="26" xfId="0" applyFont="1" applyFill="1" applyBorder="1" applyAlignment="1" applyProtection="1">
      <alignment horizontal="center" vertical="center"/>
      <protection hidden="1"/>
    </xf>
    <xf numFmtId="0" fontId="39" fillId="38" borderId="26" xfId="0" applyFont="1" applyFill="1" applyBorder="1" applyAlignment="1" applyProtection="1">
      <alignment horizontal="center" vertical="center"/>
      <protection hidden="1"/>
    </xf>
    <xf numFmtId="0" fontId="39" fillId="40" borderId="26" xfId="0" applyFont="1" applyFill="1" applyBorder="1" applyAlignment="1" applyProtection="1">
      <alignment horizontal="center" vertical="center"/>
      <protection hidden="1"/>
    </xf>
    <xf numFmtId="0" fontId="25" fillId="40" borderId="27" xfId="0" applyFont="1" applyFill="1" applyBorder="1" applyProtection="1">
      <protection hidden="1"/>
    </xf>
    <xf numFmtId="0" fontId="39" fillId="40" borderId="35" xfId="0" applyFont="1" applyFill="1" applyBorder="1" applyAlignment="1" applyProtection="1">
      <alignment horizontal="center" vertical="center"/>
      <protection hidden="1"/>
    </xf>
    <xf numFmtId="0" fontId="38" fillId="40" borderId="0" xfId="0" applyFont="1" applyFill="1" applyProtection="1">
      <protection hidden="1"/>
    </xf>
    <xf numFmtId="0" fontId="34" fillId="40" borderId="0" xfId="0" applyFont="1" applyFill="1" applyBorder="1" applyAlignment="1" applyProtection="1">
      <alignment vertical="center"/>
      <protection hidden="1"/>
    </xf>
    <xf numFmtId="0" fontId="25" fillId="40" borderId="0" xfId="0" applyFont="1" applyFill="1" applyBorder="1" applyAlignment="1" applyProtection="1">
      <alignment vertical="center"/>
      <protection hidden="1"/>
    </xf>
    <xf numFmtId="0" fontId="25" fillId="40" borderId="0" xfId="0" applyFont="1" applyFill="1" applyBorder="1" applyProtection="1">
      <protection hidden="1"/>
    </xf>
    <xf numFmtId="0" fontId="41" fillId="40" borderId="86" xfId="0" applyFont="1" applyFill="1" applyBorder="1" applyAlignment="1" applyProtection="1">
      <alignment horizontal="center" vertical="center"/>
      <protection hidden="1"/>
    </xf>
    <xf numFmtId="0" fontId="39" fillId="40" borderId="61" xfId="0" applyFont="1" applyFill="1" applyBorder="1" applyAlignment="1" applyProtection="1">
      <alignment horizontal="center" vertical="center"/>
      <protection hidden="1"/>
    </xf>
    <xf numFmtId="164" fontId="25" fillId="40" borderId="32" xfId="0" applyNumberFormat="1" applyFont="1" applyFill="1" applyBorder="1" applyAlignment="1" applyProtection="1">
      <alignment horizontal="center" vertical="center"/>
      <protection hidden="1"/>
    </xf>
    <xf numFmtId="0" fontId="39" fillId="40" borderId="39" xfId="0" applyFont="1" applyFill="1" applyBorder="1" applyAlignment="1" applyProtection="1">
      <alignment horizontal="center" vertical="center"/>
      <protection hidden="1"/>
    </xf>
    <xf numFmtId="0" fontId="25" fillId="40" borderId="20" xfId="0" applyFont="1" applyFill="1" applyBorder="1" applyAlignment="1" applyProtection="1">
      <alignment horizontal="left" vertical="center" wrapText="1"/>
      <protection hidden="1"/>
    </xf>
    <xf numFmtId="164" fontId="25" fillId="40" borderId="79" xfId="0" applyNumberFormat="1" applyFont="1" applyFill="1" applyBorder="1" applyAlignment="1" applyProtection="1">
      <alignment horizontal="center" vertical="center"/>
      <protection hidden="1"/>
    </xf>
    <xf numFmtId="0" fontId="39" fillId="40" borderId="38" xfId="0" applyFont="1" applyFill="1" applyBorder="1" applyAlignment="1" applyProtection="1">
      <alignment horizontal="center" vertical="center"/>
      <protection hidden="1"/>
    </xf>
    <xf numFmtId="164" fontId="25" fillId="40" borderId="37" xfId="0" applyNumberFormat="1" applyFont="1" applyFill="1" applyBorder="1" applyAlignment="1" applyProtection="1">
      <alignment horizontal="center" vertical="center"/>
      <protection hidden="1"/>
    </xf>
    <xf numFmtId="0" fontId="25" fillId="40" borderId="16" xfId="0" applyFont="1" applyFill="1" applyBorder="1" applyAlignment="1" applyProtection="1">
      <alignment horizontal="left" vertical="center" wrapText="1"/>
      <protection hidden="1"/>
    </xf>
    <xf numFmtId="164" fontId="25" fillId="40" borderId="45" xfId="0" applyNumberFormat="1" applyFont="1" applyFill="1" applyBorder="1" applyAlignment="1" applyProtection="1">
      <alignment horizontal="center" vertical="center"/>
      <protection hidden="1"/>
    </xf>
    <xf numFmtId="164" fontId="25" fillId="40" borderId="76" xfId="0" applyNumberFormat="1" applyFont="1" applyFill="1" applyBorder="1" applyAlignment="1" applyProtection="1">
      <alignment horizontal="center" vertical="center"/>
      <protection hidden="1"/>
    </xf>
    <xf numFmtId="164" fontId="25" fillId="40" borderId="46" xfId="0" applyNumberFormat="1" applyFont="1" applyFill="1" applyBorder="1" applyAlignment="1" applyProtection="1">
      <alignment horizontal="center" vertical="center"/>
      <protection hidden="1"/>
    </xf>
    <xf numFmtId="3" fontId="34" fillId="40" borderId="30" xfId="0" applyNumberFormat="1" applyFont="1" applyFill="1" applyBorder="1" applyAlignment="1" applyProtection="1">
      <alignment horizontal="center" vertical="center"/>
      <protection hidden="1"/>
    </xf>
    <xf numFmtId="4" fontId="34" fillId="40" borderId="31" xfId="0" applyNumberFormat="1" applyFont="1" applyFill="1" applyBorder="1" applyAlignment="1" applyProtection="1">
      <alignment horizontal="center" vertical="center"/>
      <protection hidden="1"/>
    </xf>
    <xf numFmtId="3" fontId="25" fillId="40" borderId="31" xfId="0" applyNumberFormat="1" applyFont="1" applyFill="1" applyBorder="1" applyAlignment="1" applyProtection="1">
      <alignment horizontal="center" vertical="center"/>
      <protection hidden="1"/>
    </xf>
    <xf numFmtId="3" fontId="25" fillId="40" borderId="102" xfId="0" applyNumberFormat="1" applyFont="1" applyFill="1" applyBorder="1" applyAlignment="1" applyProtection="1">
      <alignment horizontal="center" vertical="center"/>
      <protection hidden="1"/>
    </xf>
    <xf numFmtId="1" fontId="25" fillId="40" borderId="62" xfId="0" applyNumberFormat="1" applyFont="1" applyFill="1" applyBorder="1" applyAlignment="1" applyProtection="1">
      <alignment horizontal="center" vertical="center"/>
      <protection hidden="1"/>
    </xf>
    <xf numFmtId="4" fontId="25" fillId="40" borderId="59" xfId="0" applyNumberFormat="1" applyFont="1" applyFill="1" applyBorder="1" applyAlignment="1" applyProtection="1">
      <alignment horizontal="center" vertical="center"/>
      <protection hidden="1"/>
    </xf>
    <xf numFmtId="3" fontId="34" fillId="40" borderId="84" xfId="0" applyNumberFormat="1" applyFont="1" applyFill="1" applyBorder="1" applyAlignment="1" applyProtection="1">
      <alignment horizontal="center" vertical="center"/>
      <protection hidden="1"/>
    </xf>
    <xf numFmtId="4" fontId="34" fillId="40" borderId="78" xfId="0" applyNumberFormat="1" applyFont="1" applyFill="1" applyBorder="1" applyAlignment="1" applyProtection="1">
      <alignment horizontal="center" vertical="center"/>
      <protection hidden="1"/>
    </xf>
    <xf numFmtId="3" fontId="25" fillId="40" borderId="78" xfId="0" applyNumberFormat="1" applyFont="1" applyFill="1" applyBorder="1" applyAlignment="1" applyProtection="1">
      <alignment horizontal="center" vertical="center"/>
      <protection hidden="1"/>
    </xf>
    <xf numFmtId="3" fontId="25" fillId="40" borderId="97" xfId="0" applyNumberFormat="1" applyFont="1" applyFill="1" applyBorder="1" applyAlignment="1" applyProtection="1">
      <alignment horizontal="center" vertical="center"/>
      <protection hidden="1"/>
    </xf>
    <xf numFmtId="1" fontId="25" fillId="40" borderId="77" xfId="0" applyNumberFormat="1" applyFont="1" applyFill="1" applyBorder="1" applyAlignment="1" applyProtection="1">
      <alignment horizontal="center" vertical="center"/>
      <protection hidden="1"/>
    </xf>
    <xf numFmtId="4" fontId="25" fillId="40" borderId="15" xfId="0" applyNumberFormat="1" applyFont="1" applyFill="1" applyBorder="1" applyAlignment="1" applyProtection="1">
      <alignment horizontal="center" vertical="center"/>
      <protection hidden="1"/>
    </xf>
    <xf numFmtId="3" fontId="34" fillId="40" borderId="103" xfId="0" applyNumberFormat="1" applyFont="1" applyFill="1" applyBorder="1" applyAlignment="1" applyProtection="1">
      <alignment horizontal="center" vertical="center"/>
      <protection hidden="1"/>
    </xf>
    <xf numFmtId="4" fontId="34" fillId="40" borderId="11" xfId="0" applyNumberFormat="1" applyFont="1" applyFill="1" applyBorder="1" applyAlignment="1" applyProtection="1">
      <alignment horizontal="center" vertical="center"/>
      <protection hidden="1"/>
    </xf>
    <xf numFmtId="3" fontId="25" fillId="40" borderId="11" xfId="0" applyNumberFormat="1" applyFont="1" applyFill="1" applyBorder="1" applyAlignment="1" applyProtection="1">
      <alignment horizontal="center" vertical="center"/>
      <protection hidden="1"/>
    </xf>
    <xf numFmtId="3" fontId="25" fillId="40" borderId="98" xfId="0" applyNumberFormat="1" applyFont="1" applyFill="1" applyBorder="1" applyAlignment="1" applyProtection="1">
      <alignment horizontal="center" vertical="center"/>
      <protection hidden="1"/>
    </xf>
    <xf numFmtId="1" fontId="25" fillId="40" borderId="18" xfId="0" applyNumberFormat="1" applyFont="1" applyFill="1" applyBorder="1" applyAlignment="1" applyProtection="1">
      <alignment horizontal="center" vertical="center"/>
      <protection hidden="1"/>
    </xf>
    <xf numFmtId="4" fontId="25" fillId="40" borderId="12" xfId="0" applyNumberFormat="1" applyFont="1" applyFill="1" applyBorder="1" applyAlignment="1" applyProtection="1">
      <alignment horizontal="center" vertical="center"/>
      <protection hidden="1"/>
    </xf>
    <xf numFmtId="4" fontId="25" fillId="40" borderId="11" xfId="0" applyNumberFormat="1" applyFont="1" applyFill="1" applyBorder="1" applyAlignment="1" applyProtection="1">
      <alignment horizontal="center" vertical="center"/>
      <protection hidden="1"/>
    </xf>
    <xf numFmtId="3" fontId="48" fillId="35" borderId="43" xfId="0" applyNumberFormat="1" applyFont="1" applyFill="1" applyBorder="1" applyAlignment="1" applyProtection="1">
      <alignment horizontal="right" vertical="center"/>
      <protection hidden="1"/>
    </xf>
    <xf numFmtId="164" fontId="26" fillId="35" borderId="10" xfId="0" applyNumberFormat="1" applyFont="1" applyFill="1" applyBorder="1" applyAlignment="1" applyProtection="1">
      <alignment horizontal="center" vertical="center"/>
      <protection hidden="1"/>
    </xf>
    <xf numFmtId="3" fontId="48" fillId="41" borderId="43" xfId="0" applyNumberFormat="1" applyFont="1" applyFill="1" applyBorder="1" applyAlignment="1" applyProtection="1">
      <alignment horizontal="right" vertical="center"/>
      <protection hidden="1"/>
    </xf>
    <xf numFmtId="164" fontId="26" fillId="41" borderId="10" xfId="0" applyNumberFormat="1" applyFont="1" applyFill="1" applyBorder="1" applyAlignment="1" applyProtection="1">
      <alignment horizontal="center" vertical="center"/>
      <protection hidden="1"/>
    </xf>
    <xf numFmtId="0" fontId="27" fillId="41" borderId="82" xfId="0" applyFont="1" applyFill="1" applyBorder="1" applyAlignment="1" applyProtection="1">
      <alignment horizontal="center" vertical="center"/>
      <protection hidden="1"/>
    </xf>
    <xf numFmtId="0" fontId="27" fillId="41" borderId="14" xfId="0" applyFont="1" applyFill="1" applyBorder="1" applyAlignment="1" applyProtection="1">
      <alignment horizontal="center" vertical="center"/>
      <protection hidden="1"/>
    </xf>
    <xf numFmtId="0" fontId="27" fillId="41" borderId="101" xfId="0" applyFont="1" applyFill="1" applyBorder="1" applyAlignment="1" applyProtection="1">
      <alignment horizontal="center" vertical="center"/>
      <protection hidden="1"/>
    </xf>
    <xf numFmtId="0" fontId="27" fillId="41" borderId="18" xfId="0" applyFont="1" applyFill="1" applyBorder="1" applyAlignment="1" applyProtection="1">
      <alignment horizontal="center" vertical="center"/>
      <protection hidden="1"/>
    </xf>
    <xf numFmtId="0" fontId="27" fillId="41" borderId="11" xfId="0" applyFont="1" applyFill="1" applyBorder="1" applyAlignment="1" applyProtection="1">
      <alignment horizontal="center" vertical="center"/>
      <protection hidden="1"/>
    </xf>
    <xf numFmtId="0" fontId="27" fillId="41" borderId="98" xfId="0" applyFont="1" applyFill="1" applyBorder="1" applyAlignment="1" applyProtection="1">
      <alignment horizontal="center" vertical="center"/>
      <protection hidden="1"/>
    </xf>
    <xf numFmtId="0" fontId="27" fillId="41" borderId="104" xfId="0" applyFont="1" applyFill="1" applyBorder="1" applyAlignment="1" applyProtection="1">
      <alignment horizontal="center" vertical="center"/>
      <protection hidden="1"/>
    </xf>
    <xf numFmtId="0" fontId="27" fillId="41" borderId="51" xfId="0" applyFont="1" applyFill="1" applyBorder="1" applyAlignment="1" applyProtection="1">
      <alignment horizontal="center" vertical="center"/>
      <protection hidden="1"/>
    </xf>
    <xf numFmtId="0" fontId="27" fillId="41" borderId="105" xfId="0" applyFont="1" applyFill="1" applyBorder="1" applyAlignment="1" applyProtection="1">
      <alignment horizontal="center" vertical="center"/>
      <protection hidden="1"/>
    </xf>
    <xf numFmtId="0" fontId="27" fillId="41" borderId="50" xfId="0" applyFont="1" applyFill="1" applyBorder="1" applyAlignment="1" applyProtection="1">
      <alignment horizontal="center" vertical="center"/>
      <protection hidden="1"/>
    </xf>
    <xf numFmtId="0" fontId="27" fillId="41" borderId="22" xfId="0" applyFont="1" applyFill="1" applyBorder="1" applyAlignment="1" applyProtection="1">
      <alignment horizontal="center" vertical="center"/>
      <protection hidden="1"/>
    </xf>
    <xf numFmtId="0" fontId="35" fillId="41" borderId="21" xfId="0" applyFont="1" applyFill="1" applyBorder="1" applyAlignment="1" applyProtection="1">
      <alignment horizontal="left" vertical="center" indent="1"/>
      <protection hidden="1"/>
    </xf>
    <xf numFmtId="0" fontId="35" fillId="41" borderId="43" xfId="0" applyFont="1" applyFill="1" applyBorder="1" applyAlignment="1" applyProtection="1">
      <alignment horizontal="left" vertical="center" indent="1"/>
      <protection hidden="1"/>
    </xf>
    <xf numFmtId="3" fontId="48" fillId="41" borderId="23" xfId="0" applyNumberFormat="1" applyFont="1" applyFill="1" applyBorder="1" applyAlignment="1" applyProtection="1">
      <alignment horizontal="center" vertical="center"/>
      <protection hidden="1"/>
    </xf>
    <xf numFmtId="0" fontId="23" fillId="34" borderId="0" xfId="51" applyFill="1" applyBorder="1" applyProtection="1">
      <protection hidden="1"/>
    </xf>
    <xf numFmtId="0" fontId="25" fillId="38" borderId="27" xfId="0" applyFont="1" applyFill="1" applyBorder="1" applyProtection="1">
      <protection hidden="1"/>
    </xf>
    <xf numFmtId="0" fontId="39" fillId="38" borderId="35" xfId="0" applyFont="1" applyFill="1" applyBorder="1" applyAlignment="1" applyProtection="1">
      <alignment horizontal="center" vertical="center"/>
      <protection hidden="1"/>
    </xf>
    <xf numFmtId="0" fontId="38" fillId="38" borderId="0" xfId="0" applyFont="1" applyFill="1" applyProtection="1">
      <protection hidden="1"/>
    </xf>
    <xf numFmtId="0" fontId="25" fillId="38" borderId="0" xfId="0" applyFont="1" applyFill="1" applyBorder="1" applyAlignment="1" applyProtection="1">
      <alignment vertical="center"/>
      <protection hidden="1"/>
    </xf>
    <xf numFmtId="0" fontId="25" fillId="38" borderId="0" xfId="0" applyFont="1" applyFill="1" applyBorder="1" applyProtection="1">
      <protection hidden="1"/>
    </xf>
    <xf numFmtId="0" fontId="41" fillId="38" borderId="86" xfId="0" applyFont="1" applyFill="1" applyBorder="1" applyAlignment="1" applyProtection="1">
      <alignment horizontal="center" vertical="center"/>
      <protection hidden="1"/>
    </xf>
    <xf numFmtId="3" fontId="34" fillId="38" borderId="30" xfId="0" applyNumberFormat="1" applyFont="1" applyFill="1" applyBorder="1" applyAlignment="1" applyProtection="1">
      <alignment horizontal="center" vertical="center"/>
      <protection hidden="1"/>
    </xf>
    <xf numFmtId="4" fontId="34" fillId="38" borderId="31" xfId="0" applyNumberFormat="1" applyFont="1" applyFill="1" applyBorder="1" applyAlignment="1" applyProtection="1">
      <alignment horizontal="center" vertical="center"/>
      <protection hidden="1"/>
    </xf>
    <xf numFmtId="3" fontId="25" fillId="38" borderId="31" xfId="0" applyNumberFormat="1" applyFont="1" applyFill="1" applyBorder="1" applyAlignment="1" applyProtection="1">
      <alignment horizontal="center" vertical="center"/>
      <protection hidden="1"/>
    </xf>
    <xf numFmtId="3" fontId="25" fillId="38" borderId="102" xfId="0" applyNumberFormat="1" applyFont="1" applyFill="1" applyBorder="1" applyAlignment="1" applyProtection="1">
      <alignment horizontal="center" vertical="center"/>
      <protection hidden="1"/>
    </xf>
    <xf numFmtId="1" fontId="25" fillId="38" borderId="62" xfId="0" applyNumberFormat="1" applyFont="1" applyFill="1" applyBorder="1" applyAlignment="1" applyProtection="1">
      <alignment horizontal="center" vertical="center"/>
      <protection hidden="1"/>
    </xf>
    <xf numFmtId="4" fontId="25" fillId="38" borderId="59" xfId="0" applyNumberFormat="1" applyFont="1" applyFill="1" applyBorder="1" applyAlignment="1" applyProtection="1">
      <alignment horizontal="center" vertical="center"/>
      <protection hidden="1"/>
    </xf>
    <xf numFmtId="4" fontId="25" fillId="38" borderId="89" xfId="0" applyNumberFormat="1" applyFont="1" applyFill="1" applyBorder="1" applyAlignment="1" applyProtection="1">
      <alignment horizontal="center" vertical="center"/>
      <protection hidden="1"/>
    </xf>
    <xf numFmtId="3" fontId="34" fillId="38" borderId="84" xfId="0" applyNumberFormat="1" applyFont="1" applyFill="1" applyBorder="1" applyAlignment="1" applyProtection="1">
      <alignment horizontal="center" vertical="center"/>
      <protection hidden="1"/>
    </xf>
    <xf numFmtId="4" fontId="34" fillId="38" borderId="78" xfId="0" applyNumberFormat="1" applyFont="1" applyFill="1" applyBorder="1" applyAlignment="1" applyProtection="1">
      <alignment horizontal="center" vertical="center"/>
      <protection hidden="1"/>
    </xf>
    <xf numFmtId="3" fontId="25" fillId="38" borderId="78" xfId="0" applyNumberFormat="1" applyFont="1" applyFill="1" applyBorder="1" applyAlignment="1" applyProtection="1">
      <alignment horizontal="center" vertical="center"/>
      <protection hidden="1"/>
    </xf>
    <xf numFmtId="3" fontId="25" fillId="38" borderId="97" xfId="0" applyNumberFormat="1" applyFont="1" applyFill="1" applyBorder="1" applyAlignment="1" applyProtection="1">
      <alignment horizontal="center" vertical="center"/>
      <protection hidden="1"/>
    </xf>
    <xf numFmtId="1" fontId="25" fillId="38" borderId="77" xfId="0" applyNumberFormat="1" applyFont="1" applyFill="1" applyBorder="1" applyAlignment="1" applyProtection="1">
      <alignment horizontal="center" vertical="center"/>
      <protection hidden="1"/>
    </xf>
    <xf numFmtId="4" fontId="25" fillId="38" borderId="15" xfId="0" applyNumberFormat="1" applyFont="1" applyFill="1" applyBorder="1" applyAlignment="1" applyProtection="1">
      <alignment horizontal="center" vertical="center"/>
      <protection hidden="1"/>
    </xf>
    <xf numFmtId="4" fontId="25" fillId="38" borderId="90" xfId="0" applyNumberFormat="1" applyFont="1" applyFill="1" applyBorder="1" applyAlignment="1" applyProtection="1">
      <alignment horizontal="center" vertical="center"/>
      <protection hidden="1"/>
    </xf>
    <xf numFmtId="3" fontId="34" fillId="38" borderId="103" xfId="0" applyNumberFormat="1" applyFont="1" applyFill="1" applyBorder="1" applyAlignment="1" applyProtection="1">
      <alignment horizontal="center" vertical="center"/>
      <protection hidden="1"/>
    </xf>
    <xf numFmtId="4" fontId="34" fillId="38" borderId="11" xfId="0" applyNumberFormat="1" applyFont="1" applyFill="1" applyBorder="1" applyAlignment="1" applyProtection="1">
      <alignment horizontal="center" vertical="center"/>
      <protection hidden="1"/>
    </xf>
    <xf numFmtId="3" fontId="25" fillId="38" borderId="11" xfId="0" applyNumberFormat="1" applyFont="1" applyFill="1" applyBorder="1" applyAlignment="1" applyProtection="1">
      <alignment horizontal="center" vertical="center"/>
      <protection hidden="1"/>
    </xf>
    <xf numFmtId="3" fontId="25" fillId="38" borderId="98" xfId="0" applyNumberFormat="1" applyFont="1" applyFill="1" applyBorder="1" applyAlignment="1" applyProtection="1">
      <alignment horizontal="center" vertical="center"/>
      <protection hidden="1"/>
    </xf>
    <xf numFmtId="1" fontId="25" fillId="38" borderId="18" xfId="0" applyNumberFormat="1" applyFont="1" applyFill="1" applyBorder="1" applyAlignment="1" applyProtection="1">
      <alignment horizontal="center" vertical="center"/>
      <protection hidden="1"/>
    </xf>
    <xf numFmtId="4" fontId="25" fillId="38" borderId="12" xfId="0" applyNumberFormat="1" applyFont="1" applyFill="1" applyBorder="1" applyAlignment="1" applyProtection="1">
      <alignment horizontal="center" vertical="center"/>
      <protection hidden="1"/>
    </xf>
    <xf numFmtId="4" fontId="25" fillId="38" borderId="86" xfId="0" applyNumberFormat="1" applyFont="1" applyFill="1" applyBorder="1" applyAlignment="1" applyProtection="1">
      <alignment horizontal="center" vertical="center"/>
      <protection hidden="1"/>
    </xf>
    <xf numFmtId="4" fontId="25" fillId="38" borderId="11" xfId="0" applyNumberFormat="1" applyFont="1" applyFill="1" applyBorder="1" applyAlignment="1" applyProtection="1">
      <alignment horizontal="center" vertical="center"/>
      <protection hidden="1"/>
    </xf>
    <xf numFmtId="3" fontId="25" fillId="38" borderId="103" xfId="0" applyNumberFormat="1" applyFont="1" applyFill="1" applyBorder="1" applyAlignment="1" applyProtection="1">
      <alignment horizontal="center" vertical="center"/>
      <protection hidden="1"/>
    </xf>
    <xf numFmtId="3" fontId="34" fillId="38" borderId="98" xfId="0" applyNumberFormat="1" applyFont="1" applyFill="1" applyBorder="1" applyAlignment="1" applyProtection="1">
      <alignment horizontal="center" vertical="center"/>
      <protection hidden="1"/>
    </xf>
    <xf numFmtId="164" fontId="25" fillId="38" borderId="45" xfId="0" applyNumberFormat="1" applyFont="1" applyFill="1" applyBorder="1" applyAlignment="1" applyProtection="1">
      <alignment horizontal="center" vertical="center"/>
      <protection hidden="1"/>
    </xf>
    <xf numFmtId="164" fontId="25" fillId="38" borderId="76" xfId="0" applyNumberFormat="1" applyFont="1" applyFill="1" applyBorder="1" applyAlignment="1" applyProtection="1">
      <alignment horizontal="center" vertical="center"/>
      <protection hidden="1"/>
    </xf>
    <xf numFmtId="164" fontId="25" fillId="38" borderId="46" xfId="0" applyNumberFormat="1" applyFont="1" applyFill="1" applyBorder="1" applyAlignment="1" applyProtection="1">
      <alignment horizontal="center" vertical="center"/>
      <protection hidden="1"/>
    </xf>
    <xf numFmtId="0" fontId="39" fillId="38" borderId="61" xfId="0" applyFont="1" applyFill="1" applyBorder="1" applyAlignment="1" applyProtection="1">
      <alignment horizontal="center" vertical="center"/>
      <protection hidden="1"/>
    </xf>
    <xf numFmtId="164" fontId="25" fillId="38" borderId="32" xfId="0" applyNumberFormat="1" applyFont="1" applyFill="1" applyBorder="1" applyAlignment="1" applyProtection="1">
      <alignment horizontal="center" vertical="center"/>
      <protection hidden="1"/>
    </xf>
    <xf numFmtId="0" fontId="39" fillId="38" borderId="39" xfId="0" applyFont="1" applyFill="1" applyBorder="1" applyAlignment="1" applyProtection="1">
      <alignment horizontal="center" vertical="center"/>
      <protection hidden="1"/>
    </xf>
    <xf numFmtId="0" fontId="25" fillId="38" borderId="20" xfId="0" applyFont="1" applyFill="1" applyBorder="1" applyAlignment="1" applyProtection="1">
      <alignment horizontal="left" vertical="center" wrapText="1"/>
      <protection hidden="1"/>
    </xf>
    <xf numFmtId="0" fontId="25" fillId="38" borderId="38" xfId="0" applyFont="1" applyFill="1" applyBorder="1" applyAlignment="1" applyProtection="1">
      <alignment horizontal="left" vertical="center"/>
      <protection hidden="1"/>
    </xf>
    <xf numFmtId="0" fontId="25" fillId="38" borderId="16" xfId="0" applyFont="1" applyFill="1" applyBorder="1" applyAlignment="1" applyProtection="1">
      <alignment horizontal="left" vertical="center"/>
      <protection hidden="1"/>
    </xf>
    <xf numFmtId="0" fontId="25" fillId="38" borderId="13" xfId="0" applyFont="1" applyFill="1" applyBorder="1" applyAlignment="1" applyProtection="1">
      <alignment horizontal="left" vertical="center"/>
      <protection hidden="1"/>
    </xf>
    <xf numFmtId="164" fontId="25" fillId="38" borderId="79" xfId="0" applyNumberFormat="1" applyFont="1" applyFill="1" applyBorder="1" applyAlignment="1" applyProtection="1">
      <alignment horizontal="center" vertical="center"/>
      <protection hidden="1"/>
    </xf>
    <xf numFmtId="0" fontId="39" fillId="38" borderId="38" xfId="0" applyFont="1" applyFill="1" applyBorder="1" applyAlignment="1" applyProtection="1">
      <alignment horizontal="center" vertical="center"/>
      <protection hidden="1"/>
    </xf>
    <xf numFmtId="164" fontId="25" fillId="38" borderId="37" xfId="0" applyNumberFormat="1" applyFont="1" applyFill="1" applyBorder="1" applyAlignment="1" applyProtection="1">
      <alignment horizontal="center" vertical="center"/>
      <protection hidden="1"/>
    </xf>
    <xf numFmtId="0" fontId="25" fillId="38" borderId="16" xfId="0" applyFont="1" applyFill="1" applyBorder="1" applyAlignment="1" applyProtection="1">
      <alignment vertical="center"/>
      <protection hidden="1"/>
    </xf>
    <xf numFmtId="0" fontId="27" fillId="35" borderId="82" xfId="0" applyFont="1" applyFill="1" applyBorder="1" applyAlignment="1" applyProtection="1">
      <alignment horizontal="center" vertical="center"/>
      <protection hidden="1"/>
    </xf>
    <xf numFmtId="0" fontId="27" fillId="35" borderId="14" xfId="0" applyFont="1" applyFill="1" applyBorder="1" applyAlignment="1" applyProtection="1">
      <alignment horizontal="center" vertical="center"/>
      <protection hidden="1"/>
    </xf>
    <xf numFmtId="0" fontId="27" fillId="35" borderId="101" xfId="0" applyFont="1" applyFill="1" applyBorder="1" applyAlignment="1" applyProtection="1">
      <alignment horizontal="center" vertical="center"/>
      <protection hidden="1"/>
    </xf>
    <xf numFmtId="0" fontId="27" fillId="35" borderId="18" xfId="0" applyFont="1" applyFill="1" applyBorder="1" applyAlignment="1" applyProtection="1">
      <alignment horizontal="center" vertical="center"/>
      <protection hidden="1"/>
    </xf>
    <xf numFmtId="0" fontId="27" fillId="35" borderId="11" xfId="0" applyFont="1" applyFill="1" applyBorder="1" applyAlignment="1" applyProtection="1">
      <alignment horizontal="center" vertical="center"/>
      <protection hidden="1"/>
    </xf>
    <xf numFmtId="0" fontId="27" fillId="35" borderId="98" xfId="0" applyFont="1" applyFill="1" applyBorder="1" applyAlignment="1" applyProtection="1">
      <alignment horizontal="center" vertical="center"/>
      <protection hidden="1"/>
    </xf>
    <xf numFmtId="0" fontId="27" fillId="35" borderId="87" xfId="0" applyFont="1" applyFill="1" applyBorder="1" applyAlignment="1" applyProtection="1">
      <alignment horizontal="center" vertical="center"/>
      <protection hidden="1"/>
    </xf>
    <xf numFmtId="0" fontId="35" fillId="35" borderId="21" xfId="0" applyFont="1" applyFill="1" applyBorder="1" applyAlignment="1" applyProtection="1">
      <alignment horizontal="left" vertical="center" indent="1"/>
      <protection hidden="1"/>
    </xf>
    <xf numFmtId="0" fontId="35" fillId="35" borderId="43" xfId="0" applyFont="1" applyFill="1" applyBorder="1" applyAlignment="1" applyProtection="1">
      <alignment horizontal="left" vertical="center" indent="1"/>
      <protection hidden="1"/>
    </xf>
    <xf numFmtId="3" fontId="48" fillId="35" borderId="23" xfId="0" applyNumberFormat="1" applyFont="1" applyFill="1" applyBorder="1" applyAlignment="1" applyProtection="1">
      <alignment horizontal="center" vertical="center"/>
      <protection hidden="1"/>
    </xf>
    <xf numFmtId="0" fontId="27" fillId="35" borderId="104" xfId="0" applyFont="1" applyFill="1" applyBorder="1" applyAlignment="1" applyProtection="1">
      <alignment horizontal="center" vertical="center"/>
      <protection hidden="1"/>
    </xf>
    <xf numFmtId="0" fontId="27" fillId="35" borderId="51" xfId="0" applyFont="1" applyFill="1" applyBorder="1" applyAlignment="1" applyProtection="1">
      <alignment horizontal="center" vertical="center"/>
      <protection hidden="1"/>
    </xf>
    <xf numFmtId="0" fontId="27" fillId="35" borderId="105" xfId="0" applyFont="1" applyFill="1" applyBorder="1" applyAlignment="1" applyProtection="1">
      <alignment horizontal="center" vertical="center"/>
      <protection hidden="1"/>
    </xf>
    <xf numFmtId="0" fontId="27" fillId="35" borderId="50" xfId="0" applyFont="1" applyFill="1" applyBorder="1" applyAlignment="1" applyProtection="1">
      <alignment horizontal="center" vertical="center"/>
      <protection hidden="1"/>
    </xf>
    <xf numFmtId="0" fontId="27" fillId="35" borderId="22" xfId="0" applyFont="1" applyFill="1" applyBorder="1" applyAlignment="1" applyProtection="1">
      <alignment horizontal="center" vertical="center"/>
      <protection hidden="1"/>
    </xf>
    <xf numFmtId="0" fontId="27" fillId="35" borderId="88" xfId="0" applyFont="1" applyFill="1" applyBorder="1" applyAlignment="1" applyProtection="1">
      <alignment horizontal="center" vertical="center"/>
      <protection hidden="1"/>
    </xf>
    <xf numFmtId="0" fontId="39" fillId="42" borderId="26" xfId="0" applyFont="1" applyFill="1" applyBorder="1" applyAlignment="1" applyProtection="1">
      <alignment horizontal="center" vertical="center"/>
      <protection hidden="1"/>
    </xf>
    <xf numFmtId="0" fontId="25" fillId="42" borderId="27" xfId="0" applyFont="1" applyFill="1" applyBorder="1" applyProtection="1">
      <protection hidden="1"/>
    </xf>
    <xf numFmtId="0" fontId="39" fillId="43" borderId="26" xfId="0" applyFont="1" applyFill="1" applyBorder="1" applyAlignment="1" applyProtection="1">
      <alignment horizontal="center" vertical="center"/>
      <protection hidden="1"/>
    </xf>
    <xf numFmtId="0" fontId="25" fillId="43" borderId="27" xfId="0" applyFont="1" applyFill="1" applyBorder="1" applyProtection="1">
      <protection hidden="1"/>
    </xf>
    <xf numFmtId="0" fontId="25" fillId="39" borderId="27" xfId="0" applyFont="1" applyFill="1" applyBorder="1" applyProtection="1">
      <protection hidden="1"/>
    </xf>
    <xf numFmtId="3" fontId="48" fillId="36" borderId="0" xfId="0" applyNumberFormat="1" applyFont="1" applyFill="1" applyBorder="1" applyAlignment="1" applyProtection="1">
      <alignment vertical="center"/>
      <protection hidden="1"/>
    </xf>
    <xf numFmtId="0" fontId="48" fillId="36" borderId="0" xfId="0" applyFont="1" applyFill="1" applyAlignment="1" applyProtection="1">
      <alignment horizontal="center" vertical="center"/>
      <protection hidden="1"/>
    </xf>
    <xf numFmtId="0" fontId="49" fillId="36" borderId="0" xfId="0" applyFont="1" applyFill="1" applyBorder="1" applyAlignment="1" applyProtection="1">
      <alignment horizontal="center" vertical="center"/>
      <protection hidden="1"/>
    </xf>
    <xf numFmtId="3" fontId="34" fillId="36" borderId="30" xfId="0" applyNumberFormat="1" applyFont="1" applyFill="1" applyBorder="1" applyAlignment="1" applyProtection="1">
      <alignment horizontal="center" vertical="center"/>
      <protection hidden="1"/>
    </xf>
    <xf numFmtId="4" fontId="34" fillId="36" borderId="31" xfId="0" applyNumberFormat="1" applyFont="1" applyFill="1" applyBorder="1" applyAlignment="1" applyProtection="1">
      <alignment horizontal="center" vertical="center"/>
      <protection hidden="1"/>
    </xf>
    <xf numFmtId="3" fontId="25" fillId="36" borderId="31" xfId="0" applyNumberFormat="1" applyFont="1" applyFill="1" applyBorder="1" applyAlignment="1" applyProtection="1">
      <alignment horizontal="center" vertical="center"/>
      <protection hidden="1"/>
    </xf>
    <xf numFmtId="3" fontId="25" fillId="36" borderId="102" xfId="0" applyNumberFormat="1" applyFont="1" applyFill="1" applyBorder="1" applyAlignment="1" applyProtection="1">
      <alignment horizontal="center" vertical="center"/>
      <protection hidden="1"/>
    </xf>
    <xf numFmtId="1" fontId="25" fillId="36" borderId="62" xfId="0" applyNumberFormat="1" applyFont="1" applyFill="1" applyBorder="1" applyAlignment="1" applyProtection="1">
      <alignment horizontal="center" vertical="center"/>
      <protection hidden="1"/>
    </xf>
    <xf numFmtId="4" fontId="25" fillId="36" borderId="59" xfId="0" applyNumberFormat="1" applyFont="1" applyFill="1" applyBorder="1" applyAlignment="1" applyProtection="1">
      <alignment horizontal="center" vertical="center"/>
      <protection hidden="1"/>
    </xf>
    <xf numFmtId="4" fontId="25" fillId="36" borderId="89" xfId="0" applyNumberFormat="1" applyFont="1" applyFill="1" applyBorder="1" applyAlignment="1" applyProtection="1">
      <alignment horizontal="center" vertical="center"/>
      <protection hidden="1"/>
    </xf>
    <xf numFmtId="3" fontId="34" fillId="36" borderId="84" xfId="0" applyNumberFormat="1" applyFont="1" applyFill="1" applyBorder="1" applyAlignment="1" applyProtection="1">
      <alignment horizontal="center" vertical="center"/>
      <protection hidden="1"/>
    </xf>
    <xf numFmtId="4" fontId="34" fillId="36" borderId="78" xfId="0" applyNumberFormat="1" applyFont="1" applyFill="1" applyBorder="1" applyAlignment="1" applyProtection="1">
      <alignment horizontal="center" vertical="center"/>
      <protection hidden="1"/>
    </xf>
    <xf numFmtId="3" fontId="25" fillId="36" borderId="78" xfId="0" applyNumberFormat="1" applyFont="1" applyFill="1" applyBorder="1" applyAlignment="1" applyProtection="1">
      <alignment horizontal="center" vertical="center"/>
      <protection hidden="1"/>
    </xf>
    <xf numFmtId="3" fontId="25" fillId="36" borderId="97" xfId="0" applyNumberFormat="1" applyFont="1" applyFill="1" applyBorder="1" applyAlignment="1" applyProtection="1">
      <alignment horizontal="center" vertical="center"/>
      <protection hidden="1"/>
    </xf>
    <xf numFmtId="1" fontId="25" fillId="36" borderId="77" xfId="0" applyNumberFormat="1" applyFont="1" applyFill="1" applyBorder="1" applyAlignment="1" applyProtection="1">
      <alignment horizontal="center" vertical="center"/>
      <protection hidden="1"/>
    </xf>
    <xf numFmtId="4" fontId="25" fillId="36" borderId="15" xfId="0" applyNumberFormat="1" applyFont="1" applyFill="1" applyBorder="1" applyAlignment="1" applyProtection="1">
      <alignment horizontal="center" vertical="center"/>
      <protection hidden="1"/>
    </xf>
    <xf numFmtId="4" fontId="25" fillId="36" borderId="90" xfId="0" applyNumberFormat="1" applyFont="1" applyFill="1" applyBorder="1" applyAlignment="1" applyProtection="1">
      <alignment horizontal="center" vertical="center"/>
      <protection hidden="1"/>
    </xf>
    <xf numFmtId="3" fontId="34" fillId="36" borderId="103" xfId="0" applyNumberFormat="1" applyFont="1" applyFill="1" applyBorder="1" applyAlignment="1" applyProtection="1">
      <alignment horizontal="center" vertical="center"/>
      <protection hidden="1"/>
    </xf>
    <xf numFmtId="4" fontId="34" fillId="36" borderId="11" xfId="0" applyNumberFormat="1" applyFont="1" applyFill="1" applyBorder="1" applyAlignment="1" applyProtection="1">
      <alignment horizontal="center" vertical="center"/>
      <protection hidden="1"/>
    </xf>
    <xf numFmtId="3" fontId="25" fillId="36" borderId="11" xfId="0" applyNumberFormat="1" applyFont="1" applyFill="1" applyBorder="1" applyAlignment="1" applyProtection="1">
      <alignment horizontal="center" vertical="center"/>
      <protection hidden="1"/>
    </xf>
    <xf numFmtId="3" fontId="25" fillId="36" borderId="98" xfId="0" applyNumberFormat="1" applyFont="1" applyFill="1" applyBorder="1" applyAlignment="1" applyProtection="1">
      <alignment horizontal="center" vertical="center"/>
      <protection hidden="1"/>
    </xf>
    <xf numFmtId="1" fontId="25" fillId="36" borderId="18" xfId="0" applyNumberFormat="1" applyFont="1" applyFill="1" applyBorder="1" applyAlignment="1" applyProtection="1">
      <alignment horizontal="center" vertical="center"/>
      <protection hidden="1"/>
    </xf>
    <xf numFmtId="4" fontId="25" fillId="36" borderId="12" xfId="0" applyNumberFormat="1" applyFont="1" applyFill="1" applyBorder="1" applyAlignment="1" applyProtection="1">
      <alignment horizontal="center" vertical="center"/>
      <protection hidden="1"/>
    </xf>
    <xf numFmtId="4" fontId="25" fillId="36" borderId="11" xfId="0" applyNumberFormat="1" applyFont="1" applyFill="1" applyBorder="1" applyAlignment="1" applyProtection="1">
      <alignment horizontal="center" vertical="center"/>
      <protection hidden="1"/>
    </xf>
    <xf numFmtId="164" fontId="25" fillId="36" borderId="45" xfId="0" applyNumberFormat="1" applyFont="1" applyFill="1" applyBorder="1" applyAlignment="1" applyProtection="1">
      <alignment horizontal="center" vertical="center"/>
      <protection hidden="1"/>
    </xf>
    <xf numFmtId="164" fontId="25" fillId="36" borderId="76" xfId="0" applyNumberFormat="1" applyFont="1" applyFill="1" applyBorder="1" applyAlignment="1" applyProtection="1">
      <alignment horizontal="center" vertical="center"/>
      <protection hidden="1"/>
    </xf>
    <xf numFmtId="164" fontId="25" fillId="36" borderId="46" xfId="0" applyNumberFormat="1" applyFont="1" applyFill="1" applyBorder="1" applyAlignment="1" applyProtection="1">
      <alignment horizontal="center" vertical="center"/>
      <protection hidden="1"/>
    </xf>
    <xf numFmtId="0" fontId="39" fillId="36" borderId="61" xfId="0" applyFont="1" applyFill="1" applyBorder="1" applyAlignment="1" applyProtection="1">
      <alignment horizontal="center" vertical="center"/>
      <protection hidden="1"/>
    </xf>
    <xf numFmtId="164" fontId="25" fillId="36" borderId="32" xfId="0" applyNumberFormat="1" applyFont="1" applyFill="1" applyBorder="1" applyAlignment="1" applyProtection="1">
      <alignment horizontal="center" vertical="center"/>
      <protection hidden="1"/>
    </xf>
    <xf numFmtId="0" fontId="39" fillId="36" borderId="39" xfId="0" applyFont="1" applyFill="1" applyBorder="1" applyAlignment="1" applyProtection="1">
      <alignment horizontal="center" vertical="center"/>
      <protection hidden="1"/>
    </xf>
    <xf numFmtId="0" fontId="25" fillId="36" borderId="20" xfId="0" applyFont="1" applyFill="1" applyBorder="1" applyAlignment="1" applyProtection="1">
      <alignment horizontal="left" vertical="center" wrapText="1"/>
      <protection hidden="1"/>
    </xf>
    <xf numFmtId="0" fontId="25" fillId="36" borderId="38" xfId="0" applyFont="1" applyFill="1" applyBorder="1" applyAlignment="1" applyProtection="1">
      <alignment horizontal="left" vertical="center"/>
      <protection hidden="1"/>
    </xf>
    <xf numFmtId="0" fontId="25" fillId="36" borderId="16" xfId="0" applyFont="1" applyFill="1" applyBorder="1" applyAlignment="1" applyProtection="1">
      <alignment horizontal="left" vertical="center"/>
      <protection hidden="1"/>
    </xf>
    <xf numFmtId="0" fontId="25" fillId="36" borderId="13" xfId="0" applyFont="1" applyFill="1" applyBorder="1" applyAlignment="1" applyProtection="1">
      <alignment horizontal="left" vertical="center"/>
      <protection hidden="1"/>
    </xf>
    <xf numFmtId="164" fontId="25" fillId="36" borderId="79" xfId="0" applyNumberFormat="1" applyFont="1" applyFill="1" applyBorder="1" applyAlignment="1" applyProtection="1">
      <alignment horizontal="center" vertical="center"/>
      <protection hidden="1"/>
    </xf>
    <xf numFmtId="0" fontId="39" fillId="36" borderId="38" xfId="0" applyFont="1" applyFill="1" applyBorder="1" applyAlignment="1" applyProtection="1">
      <alignment horizontal="center" vertical="center"/>
      <protection hidden="1"/>
    </xf>
    <xf numFmtId="164" fontId="25" fillId="36" borderId="37" xfId="0" applyNumberFormat="1" applyFont="1" applyFill="1" applyBorder="1" applyAlignment="1" applyProtection="1">
      <alignment horizontal="center" vertical="center"/>
      <protection hidden="1"/>
    </xf>
    <xf numFmtId="0" fontId="35" fillId="44" borderId="21" xfId="0" applyFont="1" applyFill="1" applyBorder="1" applyAlignment="1" applyProtection="1">
      <alignment horizontal="left" vertical="center" indent="1"/>
      <protection hidden="1"/>
    </xf>
    <xf numFmtId="0" fontId="35" fillId="44" borderId="43" xfId="0" applyFont="1" applyFill="1" applyBorder="1" applyAlignment="1" applyProtection="1">
      <alignment horizontal="left" vertical="center" indent="1"/>
      <protection hidden="1"/>
    </xf>
    <xf numFmtId="3" fontId="48" fillId="44" borderId="23" xfId="0" applyNumberFormat="1" applyFont="1" applyFill="1" applyBorder="1" applyAlignment="1" applyProtection="1">
      <alignment horizontal="center" vertical="center"/>
      <protection hidden="1"/>
    </xf>
    <xf numFmtId="164" fontId="26" fillId="44" borderId="10" xfId="0" applyNumberFormat="1" applyFont="1" applyFill="1" applyBorder="1" applyAlignment="1" applyProtection="1">
      <alignment horizontal="center" vertical="center"/>
      <protection hidden="1"/>
    </xf>
    <xf numFmtId="0" fontId="35" fillId="45" borderId="21" xfId="0" applyFont="1" applyFill="1" applyBorder="1" applyAlignment="1" applyProtection="1">
      <alignment horizontal="left" vertical="center" indent="1"/>
      <protection hidden="1"/>
    </xf>
    <xf numFmtId="0" fontId="35" fillId="45" borderId="43" xfId="0" applyFont="1" applyFill="1" applyBorder="1" applyAlignment="1" applyProtection="1">
      <alignment horizontal="left" vertical="center" indent="1"/>
      <protection hidden="1"/>
    </xf>
    <xf numFmtId="3" fontId="48" fillId="45" borderId="23" xfId="0" applyNumberFormat="1" applyFont="1" applyFill="1" applyBorder="1" applyAlignment="1" applyProtection="1">
      <alignment horizontal="center" vertical="center"/>
      <protection hidden="1"/>
    </xf>
    <xf numFmtId="164" fontId="26" fillId="45" borderId="10" xfId="0" applyNumberFormat="1" applyFont="1" applyFill="1" applyBorder="1" applyAlignment="1" applyProtection="1">
      <alignment horizontal="center" vertical="center"/>
      <protection hidden="1"/>
    </xf>
    <xf numFmtId="0" fontId="27" fillId="45" borderId="104" xfId="0" applyFont="1" applyFill="1" applyBorder="1" applyAlignment="1" applyProtection="1">
      <alignment horizontal="center" vertical="center"/>
      <protection hidden="1"/>
    </xf>
    <xf numFmtId="0" fontId="27" fillId="45" borderId="51" xfId="0" applyFont="1" applyFill="1" applyBorder="1" applyAlignment="1" applyProtection="1">
      <alignment horizontal="center" vertical="center"/>
      <protection hidden="1"/>
    </xf>
    <xf numFmtId="0" fontId="27" fillId="45" borderId="105" xfId="0" applyFont="1" applyFill="1" applyBorder="1" applyAlignment="1" applyProtection="1">
      <alignment horizontal="center" vertical="center"/>
      <protection hidden="1"/>
    </xf>
    <xf numFmtId="0" fontId="27" fillId="45" borderId="50" xfId="0" applyFont="1" applyFill="1" applyBorder="1" applyAlignment="1" applyProtection="1">
      <alignment horizontal="center" vertical="center"/>
      <protection hidden="1"/>
    </xf>
    <xf numFmtId="0" fontId="27" fillId="45" borderId="22" xfId="0" applyFont="1" applyFill="1" applyBorder="1" applyAlignment="1" applyProtection="1">
      <alignment horizontal="center" vertical="center"/>
      <protection hidden="1"/>
    </xf>
    <xf numFmtId="0" fontId="27" fillId="45" borderId="88" xfId="0" applyFont="1" applyFill="1" applyBorder="1" applyAlignment="1" applyProtection="1">
      <alignment horizontal="center" vertical="center"/>
      <protection hidden="1"/>
    </xf>
    <xf numFmtId="3" fontId="48" fillId="45" borderId="43" xfId="0" applyNumberFormat="1" applyFont="1" applyFill="1" applyBorder="1" applyAlignment="1" applyProtection="1">
      <alignment horizontal="right" vertical="center"/>
      <protection hidden="1"/>
    </xf>
    <xf numFmtId="0" fontId="27" fillId="45" borderId="82" xfId="0" applyFont="1" applyFill="1" applyBorder="1" applyAlignment="1" applyProtection="1">
      <alignment horizontal="center" vertical="center"/>
      <protection hidden="1"/>
    </xf>
    <xf numFmtId="0" fontId="27" fillId="45" borderId="14" xfId="0" applyFont="1" applyFill="1" applyBorder="1" applyAlignment="1" applyProtection="1">
      <alignment horizontal="center" vertical="center"/>
      <protection hidden="1"/>
    </xf>
    <xf numFmtId="0" fontId="27" fillId="45" borderId="101" xfId="0" applyFont="1" applyFill="1" applyBorder="1" applyAlignment="1" applyProtection="1">
      <alignment horizontal="center" vertical="center"/>
      <protection hidden="1"/>
    </xf>
    <xf numFmtId="0" fontId="27" fillId="45" borderId="18" xfId="0" applyFont="1" applyFill="1" applyBorder="1" applyAlignment="1" applyProtection="1">
      <alignment horizontal="center" vertical="center"/>
      <protection hidden="1"/>
    </xf>
    <xf numFmtId="0" fontId="27" fillId="45" borderId="11" xfId="0" applyFont="1" applyFill="1" applyBorder="1" applyAlignment="1" applyProtection="1">
      <alignment horizontal="center" vertical="center"/>
      <protection hidden="1"/>
    </xf>
    <xf numFmtId="0" fontId="27" fillId="45" borderId="98" xfId="0" applyFont="1" applyFill="1" applyBorder="1" applyAlignment="1" applyProtection="1">
      <alignment horizontal="center" vertical="center"/>
      <protection hidden="1"/>
    </xf>
    <xf numFmtId="0" fontId="27" fillId="45" borderId="87" xfId="0" applyFont="1" applyFill="1" applyBorder="1" applyAlignment="1" applyProtection="1">
      <alignment horizontal="center" vertical="center"/>
      <protection hidden="1"/>
    </xf>
    <xf numFmtId="0" fontId="39" fillId="42" borderId="35" xfId="0" applyFont="1" applyFill="1" applyBorder="1" applyAlignment="1" applyProtection="1">
      <alignment horizontal="center" vertical="center"/>
      <protection hidden="1"/>
    </xf>
    <xf numFmtId="0" fontId="38" fillId="42" borderId="0" xfId="0" applyFont="1" applyFill="1" applyProtection="1">
      <protection hidden="1"/>
    </xf>
    <xf numFmtId="0" fontId="34" fillId="42" borderId="0" xfId="0" applyFont="1" applyFill="1" applyBorder="1" applyAlignment="1" applyProtection="1">
      <alignment vertical="center"/>
      <protection hidden="1"/>
    </xf>
    <xf numFmtId="0" fontId="25" fillId="42" borderId="0" xfId="0" applyFont="1" applyFill="1" applyBorder="1" applyAlignment="1" applyProtection="1">
      <alignment vertical="center"/>
      <protection hidden="1"/>
    </xf>
    <xf numFmtId="0" fontId="25" fillId="42" borderId="0" xfId="0" applyFont="1" applyFill="1" applyBorder="1" applyProtection="1">
      <protection hidden="1"/>
    </xf>
    <xf numFmtId="0" fontId="41" fillId="42" borderId="86" xfId="0" applyFont="1" applyFill="1" applyBorder="1" applyAlignment="1" applyProtection="1">
      <alignment horizontal="center" vertical="center"/>
      <protection hidden="1"/>
    </xf>
    <xf numFmtId="0" fontId="39" fillId="42" borderId="61" xfId="0" applyFont="1" applyFill="1" applyBorder="1" applyAlignment="1" applyProtection="1">
      <alignment horizontal="center" vertical="center"/>
      <protection hidden="1"/>
    </xf>
    <xf numFmtId="164" fontId="25" fillId="42" borderId="32" xfId="0" applyNumberFormat="1" applyFont="1" applyFill="1" applyBorder="1" applyAlignment="1" applyProtection="1">
      <alignment horizontal="center" vertical="center"/>
      <protection hidden="1"/>
    </xf>
    <xf numFmtId="0" fontId="39" fillId="42" borderId="39" xfId="0" applyFont="1" applyFill="1" applyBorder="1" applyAlignment="1" applyProtection="1">
      <alignment horizontal="center" vertical="center"/>
      <protection hidden="1"/>
    </xf>
    <xf numFmtId="0" fontId="25" fillId="42" borderId="20" xfId="0" applyFont="1" applyFill="1" applyBorder="1" applyAlignment="1" applyProtection="1">
      <alignment horizontal="left" vertical="center" wrapText="1"/>
      <protection hidden="1"/>
    </xf>
    <xf numFmtId="0" fontId="25" fillId="42" borderId="38" xfId="0" applyFont="1" applyFill="1" applyBorder="1" applyAlignment="1" applyProtection="1">
      <alignment horizontal="left" vertical="center"/>
      <protection hidden="1"/>
    </xf>
    <xf numFmtId="0" fontId="25" fillId="42" borderId="16" xfId="0" applyFont="1" applyFill="1" applyBorder="1" applyAlignment="1" applyProtection="1">
      <alignment horizontal="left" vertical="center"/>
      <protection hidden="1"/>
    </xf>
    <xf numFmtId="0" fontId="25" fillId="42" borderId="13" xfId="0" applyFont="1" applyFill="1" applyBorder="1" applyAlignment="1" applyProtection="1">
      <alignment horizontal="left" vertical="center"/>
      <protection hidden="1"/>
    </xf>
    <xf numFmtId="164" fontId="25" fillId="42" borderId="79" xfId="0" applyNumberFormat="1" applyFont="1" applyFill="1" applyBorder="1" applyAlignment="1" applyProtection="1">
      <alignment horizontal="center" vertical="center"/>
      <protection hidden="1"/>
    </xf>
    <xf numFmtId="0" fontId="39" fillId="42" borderId="38" xfId="0" applyFont="1" applyFill="1" applyBorder="1" applyAlignment="1" applyProtection="1">
      <alignment horizontal="center" vertical="center"/>
      <protection hidden="1"/>
    </xf>
    <xf numFmtId="164" fontId="25" fillId="42" borderId="37" xfId="0" applyNumberFormat="1" applyFont="1" applyFill="1" applyBorder="1" applyAlignment="1" applyProtection="1">
      <alignment horizontal="center" vertical="center"/>
      <protection hidden="1"/>
    </xf>
    <xf numFmtId="0" fontId="25" fillId="42" borderId="16" xfId="0" applyFont="1" applyFill="1" applyBorder="1" applyAlignment="1" applyProtection="1">
      <alignment vertical="center"/>
      <protection hidden="1"/>
    </xf>
    <xf numFmtId="164" fontId="25" fillId="42" borderId="45" xfId="0" applyNumberFormat="1" applyFont="1" applyFill="1" applyBorder="1" applyAlignment="1" applyProtection="1">
      <alignment horizontal="center" vertical="center"/>
      <protection hidden="1"/>
    </xf>
    <xf numFmtId="164" fontId="25" fillId="42" borderId="76" xfId="0" applyNumberFormat="1" applyFont="1" applyFill="1" applyBorder="1" applyAlignment="1" applyProtection="1">
      <alignment horizontal="center" vertical="center"/>
      <protection hidden="1"/>
    </xf>
    <xf numFmtId="164" fontId="25" fillId="42" borderId="46" xfId="0" applyNumberFormat="1" applyFont="1" applyFill="1" applyBorder="1" applyAlignment="1" applyProtection="1">
      <alignment horizontal="center" vertical="center"/>
      <protection hidden="1"/>
    </xf>
    <xf numFmtId="3" fontId="34" fillId="42" borderId="30" xfId="0" applyNumberFormat="1" applyFont="1" applyFill="1" applyBorder="1" applyAlignment="1" applyProtection="1">
      <alignment horizontal="center" vertical="center"/>
      <protection hidden="1"/>
    </xf>
    <xf numFmtId="4" fontId="34" fillId="42" borderId="31" xfId="0" applyNumberFormat="1" applyFont="1" applyFill="1" applyBorder="1" applyAlignment="1" applyProtection="1">
      <alignment horizontal="center" vertical="center"/>
      <protection hidden="1"/>
    </xf>
    <xf numFmtId="3" fontId="25" fillId="42" borderId="31" xfId="0" applyNumberFormat="1" applyFont="1" applyFill="1" applyBorder="1" applyAlignment="1" applyProtection="1">
      <alignment horizontal="center" vertical="center"/>
      <protection hidden="1"/>
    </xf>
    <xf numFmtId="3" fontId="25" fillId="42" borderId="102" xfId="0" applyNumberFormat="1" applyFont="1" applyFill="1" applyBorder="1" applyAlignment="1" applyProtection="1">
      <alignment horizontal="center" vertical="center"/>
      <protection hidden="1"/>
    </xf>
    <xf numFmtId="1" fontId="25" fillId="42" borderId="62" xfId="0" applyNumberFormat="1" applyFont="1" applyFill="1" applyBorder="1" applyAlignment="1" applyProtection="1">
      <alignment horizontal="center" vertical="center"/>
      <protection hidden="1"/>
    </xf>
    <xf numFmtId="4" fontId="25" fillId="42" borderId="59" xfId="0" applyNumberFormat="1" applyFont="1" applyFill="1" applyBorder="1" applyAlignment="1" applyProtection="1">
      <alignment horizontal="center" vertical="center"/>
      <protection hidden="1"/>
    </xf>
    <xf numFmtId="4" fontId="25" fillId="42" borderId="89" xfId="0" applyNumberFormat="1" applyFont="1" applyFill="1" applyBorder="1" applyAlignment="1" applyProtection="1">
      <alignment horizontal="center" vertical="center"/>
      <protection hidden="1"/>
    </xf>
    <xf numFmtId="3" fontId="34" fillId="42" borderId="84" xfId="0" applyNumberFormat="1" applyFont="1" applyFill="1" applyBorder="1" applyAlignment="1" applyProtection="1">
      <alignment horizontal="center" vertical="center"/>
      <protection hidden="1"/>
    </xf>
    <xf numFmtId="4" fontId="34" fillId="42" borderId="78" xfId="0" applyNumberFormat="1" applyFont="1" applyFill="1" applyBorder="1" applyAlignment="1" applyProtection="1">
      <alignment horizontal="center" vertical="center"/>
      <protection hidden="1"/>
    </xf>
    <xf numFmtId="3" fontId="25" fillId="42" borderId="78" xfId="0" applyNumberFormat="1" applyFont="1" applyFill="1" applyBorder="1" applyAlignment="1" applyProtection="1">
      <alignment horizontal="center" vertical="center"/>
      <protection hidden="1"/>
    </xf>
    <xf numFmtId="3" fontId="25" fillId="42" borderId="97" xfId="0" applyNumberFormat="1" applyFont="1" applyFill="1" applyBorder="1" applyAlignment="1" applyProtection="1">
      <alignment horizontal="center" vertical="center"/>
      <protection hidden="1"/>
    </xf>
    <xf numFmtId="1" fontId="25" fillId="42" borderId="77" xfId="0" applyNumberFormat="1" applyFont="1" applyFill="1" applyBorder="1" applyAlignment="1" applyProtection="1">
      <alignment horizontal="center" vertical="center"/>
      <protection hidden="1"/>
    </xf>
    <xf numFmtId="4" fontId="25" fillId="42" borderId="15" xfId="0" applyNumberFormat="1" applyFont="1" applyFill="1" applyBorder="1" applyAlignment="1" applyProtection="1">
      <alignment horizontal="center" vertical="center"/>
      <protection hidden="1"/>
    </xf>
    <xf numFmtId="4" fontId="25" fillId="42" borderId="90" xfId="0" applyNumberFormat="1" applyFont="1" applyFill="1" applyBorder="1" applyAlignment="1" applyProtection="1">
      <alignment horizontal="center" vertical="center"/>
      <protection hidden="1"/>
    </xf>
    <xf numFmtId="3" fontId="34" fillId="42" borderId="103" xfId="0" applyNumberFormat="1" applyFont="1" applyFill="1" applyBorder="1" applyAlignment="1" applyProtection="1">
      <alignment horizontal="center" vertical="center"/>
      <protection hidden="1"/>
    </xf>
    <xf numFmtId="4" fontId="34" fillId="42" borderId="11" xfId="0" applyNumberFormat="1" applyFont="1" applyFill="1" applyBorder="1" applyAlignment="1" applyProtection="1">
      <alignment horizontal="center" vertical="center"/>
      <protection hidden="1"/>
    </xf>
    <xf numFmtId="3" fontId="25" fillId="42" borderId="11" xfId="0" applyNumberFormat="1" applyFont="1" applyFill="1" applyBorder="1" applyAlignment="1" applyProtection="1">
      <alignment horizontal="center" vertical="center"/>
      <protection hidden="1"/>
    </xf>
    <xf numFmtId="3" fontId="25" fillId="42" borderId="98" xfId="0" applyNumberFormat="1" applyFont="1" applyFill="1" applyBorder="1" applyAlignment="1" applyProtection="1">
      <alignment horizontal="center" vertical="center"/>
      <protection hidden="1"/>
    </xf>
    <xf numFmtId="1" fontId="25" fillId="42" borderId="18" xfId="0" applyNumberFormat="1" applyFont="1" applyFill="1" applyBorder="1" applyAlignment="1" applyProtection="1">
      <alignment horizontal="center" vertical="center"/>
      <protection hidden="1"/>
    </xf>
    <xf numFmtId="4" fontId="25" fillId="42" borderId="12" xfId="0" applyNumberFormat="1" applyFont="1" applyFill="1" applyBorder="1" applyAlignment="1" applyProtection="1">
      <alignment horizontal="center" vertical="center"/>
      <protection hidden="1"/>
    </xf>
    <xf numFmtId="4" fontId="25" fillId="42" borderId="86" xfId="0" applyNumberFormat="1" applyFont="1" applyFill="1" applyBorder="1" applyAlignment="1" applyProtection="1">
      <alignment horizontal="center" vertical="center"/>
      <protection hidden="1"/>
    </xf>
    <xf numFmtId="4" fontId="25" fillId="42" borderId="11" xfId="0" applyNumberFormat="1" applyFont="1" applyFill="1" applyBorder="1" applyAlignment="1" applyProtection="1">
      <alignment horizontal="center" vertical="center"/>
      <protection hidden="1"/>
    </xf>
    <xf numFmtId="3" fontId="48" fillId="44" borderId="43" xfId="0" applyNumberFormat="1" applyFont="1" applyFill="1" applyBorder="1" applyAlignment="1" applyProtection="1">
      <alignment horizontal="right" vertical="center"/>
      <protection hidden="1"/>
    </xf>
    <xf numFmtId="0" fontId="27" fillId="44" borderId="82" xfId="0" applyFont="1" applyFill="1" applyBorder="1" applyAlignment="1" applyProtection="1">
      <alignment horizontal="center" vertical="center"/>
      <protection hidden="1"/>
    </xf>
    <xf numFmtId="0" fontId="27" fillId="44" borderId="14" xfId="0" applyFont="1" applyFill="1" applyBorder="1" applyAlignment="1" applyProtection="1">
      <alignment horizontal="center" vertical="center"/>
      <protection hidden="1"/>
    </xf>
    <xf numFmtId="0" fontId="27" fillId="44" borderId="101" xfId="0" applyFont="1" applyFill="1" applyBorder="1" applyAlignment="1" applyProtection="1">
      <alignment horizontal="center" vertical="center"/>
      <protection hidden="1"/>
    </xf>
    <xf numFmtId="0" fontId="27" fillId="44" borderId="18" xfId="0" applyFont="1" applyFill="1" applyBorder="1" applyAlignment="1" applyProtection="1">
      <alignment horizontal="center" vertical="center"/>
      <protection hidden="1"/>
    </xf>
    <xf numFmtId="0" fontId="27" fillId="44" borderId="11" xfId="0" applyFont="1" applyFill="1" applyBorder="1" applyAlignment="1" applyProtection="1">
      <alignment horizontal="center" vertical="center"/>
      <protection hidden="1"/>
    </xf>
    <xf numFmtId="0" fontId="27" fillId="44" borderId="98" xfId="0" applyFont="1" applyFill="1" applyBorder="1" applyAlignment="1" applyProtection="1">
      <alignment horizontal="center" vertical="center"/>
      <protection hidden="1"/>
    </xf>
    <xf numFmtId="0" fontId="27" fillId="44" borderId="87" xfId="0" applyFont="1" applyFill="1" applyBorder="1" applyAlignment="1" applyProtection="1">
      <alignment horizontal="center" vertical="center"/>
      <protection hidden="1"/>
    </xf>
    <xf numFmtId="0" fontId="27" fillId="44" borderId="104" xfId="0" applyFont="1" applyFill="1" applyBorder="1" applyAlignment="1" applyProtection="1">
      <alignment horizontal="center" vertical="center"/>
      <protection hidden="1"/>
    </xf>
    <xf numFmtId="0" fontId="27" fillId="44" borderId="51" xfId="0" applyFont="1" applyFill="1" applyBorder="1" applyAlignment="1" applyProtection="1">
      <alignment horizontal="center" vertical="center"/>
      <protection hidden="1"/>
    </xf>
    <xf numFmtId="0" fontId="27" fillId="44" borderId="105" xfId="0" applyFont="1" applyFill="1" applyBorder="1" applyAlignment="1" applyProtection="1">
      <alignment horizontal="center" vertical="center"/>
      <protection hidden="1"/>
    </xf>
    <xf numFmtId="0" fontId="27" fillId="44" borderId="50" xfId="0" applyFont="1" applyFill="1" applyBorder="1" applyAlignment="1" applyProtection="1">
      <alignment horizontal="center" vertical="center"/>
      <protection hidden="1"/>
    </xf>
    <xf numFmtId="0" fontId="27" fillId="44" borderId="22" xfId="0" applyFont="1" applyFill="1" applyBorder="1" applyAlignment="1" applyProtection="1">
      <alignment horizontal="center" vertical="center"/>
      <protection hidden="1"/>
    </xf>
    <xf numFmtId="0" fontId="27" fillId="44" borderId="88" xfId="0" applyFont="1" applyFill="1" applyBorder="1" applyAlignment="1" applyProtection="1">
      <alignment horizontal="center" vertical="center"/>
      <protection hidden="1"/>
    </xf>
    <xf numFmtId="0" fontId="39" fillId="39" borderId="35" xfId="0" applyFont="1" applyFill="1" applyBorder="1" applyAlignment="1" applyProtection="1">
      <alignment horizontal="center" vertical="center"/>
      <protection hidden="1"/>
    </xf>
    <xf numFmtId="0" fontId="38" fillId="39" borderId="0" xfId="0" applyFont="1" applyFill="1" applyProtection="1">
      <protection hidden="1"/>
    </xf>
    <xf numFmtId="0" fontId="34" fillId="39" borderId="0" xfId="0" applyFont="1" applyFill="1" applyBorder="1" applyAlignment="1" applyProtection="1">
      <alignment vertical="center"/>
      <protection hidden="1"/>
    </xf>
    <xf numFmtId="0" fontId="25" fillId="39" borderId="0" xfId="0" applyFont="1" applyFill="1" applyBorder="1" applyProtection="1">
      <protection hidden="1"/>
    </xf>
    <xf numFmtId="0" fontId="25" fillId="39" borderId="0" xfId="0" applyFont="1" applyFill="1" applyBorder="1" applyAlignment="1" applyProtection="1">
      <alignment vertical="center"/>
      <protection hidden="1"/>
    </xf>
    <xf numFmtId="0" fontId="41" fillId="39" borderId="86" xfId="0" applyFont="1" applyFill="1" applyBorder="1" applyAlignment="1" applyProtection="1">
      <alignment horizontal="center" vertical="center"/>
      <protection hidden="1"/>
    </xf>
    <xf numFmtId="0" fontId="39" fillId="39" borderId="61" xfId="0" applyFont="1" applyFill="1" applyBorder="1" applyAlignment="1" applyProtection="1">
      <alignment horizontal="center" vertical="center"/>
      <protection hidden="1"/>
    </xf>
    <xf numFmtId="164" fontId="25" fillId="39" borderId="32" xfId="0" applyNumberFormat="1" applyFont="1" applyFill="1" applyBorder="1" applyAlignment="1" applyProtection="1">
      <alignment horizontal="center" vertical="center"/>
      <protection hidden="1"/>
    </xf>
    <xf numFmtId="0" fontId="39" fillId="39" borderId="39" xfId="0" applyFont="1" applyFill="1" applyBorder="1" applyAlignment="1" applyProtection="1">
      <alignment horizontal="center" vertical="center"/>
      <protection hidden="1"/>
    </xf>
    <xf numFmtId="0" fontId="25" fillId="39" borderId="20" xfId="0" applyFont="1" applyFill="1" applyBorder="1" applyAlignment="1" applyProtection="1">
      <alignment horizontal="left" vertical="center" wrapText="1"/>
      <protection hidden="1"/>
    </xf>
    <xf numFmtId="0" fontId="25" fillId="39" borderId="38" xfId="0" applyFont="1" applyFill="1" applyBorder="1" applyAlignment="1" applyProtection="1">
      <alignment horizontal="left" vertical="center"/>
      <protection hidden="1"/>
    </xf>
    <xf numFmtId="0" fontId="25" fillId="39" borderId="16" xfId="0" applyFont="1" applyFill="1" applyBorder="1" applyAlignment="1" applyProtection="1">
      <alignment horizontal="left" vertical="center"/>
      <protection hidden="1"/>
    </xf>
    <xf numFmtId="0" fontId="25" fillId="39" borderId="13" xfId="0" applyFont="1" applyFill="1" applyBorder="1" applyAlignment="1" applyProtection="1">
      <alignment horizontal="left" vertical="center"/>
      <protection hidden="1"/>
    </xf>
    <xf numFmtId="164" fontId="25" fillId="39" borderId="79" xfId="0" applyNumberFormat="1" applyFont="1" applyFill="1" applyBorder="1" applyAlignment="1" applyProtection="1">
      <alignment horizontal="center" vertical="center"/>
      <protection hidden="1"/>
    </xf>
    <xf numFmtId="0" fontId="39" fillId="39" borderId="38" xfId="0" applyFont="1" applyFill="1" applyBorder="1" applyAlignment="1" applyProtection="1">
      <alignment horizontal="center" vertical="center"/>
      <protection hidden="1"/>
    </xf>
    <xf numFmtId="164" fontId="25" fillId="39" borderId="37" xfId="0" applyNumberFormat="1" applyFont="1" applyFill="1" applyBorder="1" applyAlignment="1" applyProtection="1">
      <alignment horizontal="center" vertical="center"/>
      <protection hidden="1"/>
    </xf>
    <xf numFmtId="164" fontId="25" fillId="39" borderId="45" xfId="0" applyNumberFormat="1" applyFont="1" applyFill="1" applyBorder="1" applyAlignment="1" applyProtection="1">
      <alignment horizontal="center" vertical="center"/>
      <protection hidden="1"/>
    </xf>
    <xf numFmtId="164" fontId="25" fillId="39" borderId="76" xfId="0" applyNumberFormat="1" applyFont="1" applyFill="1" applyBorder="1" applyAlignment="1" applyProtection="1">
      <alignment horizontal="center" vertical="center"/>
      <protection hidden="1"/>
    </xf>
    <xf numFmtId="164" fontId="25" fillId="39" borderId="46" xfId="0" applyNumberFormat="1" applyFont="1" applyFill="1" applyBorder="1" applyAlignment="1" applyProtection="1">
      <alignment horizontal="center" vertical="center"/>
      <protection hidden="1"/>
    </xf>
    <xf numFmtId="3" fontId="34" fillId="39" borderId="30" xfId="0" applyNumberFormat="1" applyFont="1" applyFill="1" applyBorder="1" applyAlignment="1" applyProtection="1">
      <alignment horizontal="center" vertical="center"/>
      <protection hidden="1"/>
    </xf>
    <xf numFmtId="4" fontId="34" fillId="39" borderId="31" xfId="0" applyNumberFormat="1" applyFont="1" applyFill="1" applyBorder="1" applyAlignment="1" applyProtection="1">
      <alignment horizontal="center" vertical="center"/>
      <protection hidden="1"/>
    </xf>
    <xf numFmtId="3" fontId="25" fillId="39" borderId="31" xfId="0" applyNumberFormat="1" applyFont="1" applyFill="1" applyBorder="1" applyAlignment="1" applyProtection="1">
      <alignment horizontal="center" vertical="center"/>
      <protection hidden="1"/>
    </xf>
    <xf numFmtId="3" fontId="25" fillId="39" borderId="102" xfId="0" applyNumberFormat="1" applyFont="1" applyFill="1" applyBorder="1" applyAlignment="1" applyProtection="1">
      <alignment horizontal="center" vertical="center"/>
      <protection hidden="1"/>
    </xf>
    <xf numFmtId="1" fontId="25" fillId="39" borderId="62" xfId="0" applyNumberFormat="1" applyFont="1" applyFill="1" applyBorder="1" applyAlignment="1" applyProtection="1">
      <alignment horizontal="center" vertical="center"/>
      <protection hidden="1"/>
    </xf>
    <xf numFmtId="4" fontId="25" fillId="39" borderId="59" xfId="0" applyNumberFormat="1" applyFont="1" applyFill="1" applyBorder="1" applyAlignment="1" applyProtection="1">
      <alignment horizontal="center" vertical="center"/>
      <protection hidden="1"/>
    </xf>
    <xf numFmtId="4" fontId="25" fillId="39" borderId="89" xfId="0" applyNumberFormat="1" applyFont="1" applyFill="1" applyBorder="1" applyAlignment="1" applyProtection="1">
      <alignment horizontal="center" vertical="center"/>
      <protection hidden="1"/>
    </xf>
    <xf numFmtId="3" fontId="34" fillId="39" borderId="84" xfId="0" applyNumberFormat="1" applyFont="1" applyFill="1" applyBorder="1" applyAlignment="1" applyProtection="1">
      <alignment horizontal="center" vertical="center"/>
      <protection hidden="1"/>
    </xf>
    <xf numFmtId="4" fontId="34" fillId="39" borderId="78" xfId="0" applyNumberFormat="1" applyFont="1" applyFill="1" applyBorder="1" applyAlignment="1" applyProtection="1">
      <alignment horizontal="center" vertical="center"/>
      <protection hidden="1"/>
    </xf>
    <xf numFmtId="3" fontId="25" fillId="39" borderId="78" xfId="0" applyNumberFormat="1" applyFont="1" applyFill="1" applyBorder="1" applyAlignment="1" applyProtection="1">
      <alignment horizontal="center" vertical="center"/>
      <protection hidden="1"/>
    </xf>
    <xf numFmtId="3" fontId="25" fillId="39" borderId="97" xfId="0" applyNumberFormat="1" applyFont="1" applyFill="1" applyBorder="1" applyAlignment="1" applyProtection="1">
      <alignment horizontal="center" vertical="center"/>
      <protection hidden="1"/>
    </xf>
    <xf numFmtId="1" fontId="25" fillId="39" borderId="77" xfId="0" applyNumberFormat="1" applyFont="1" applyFill="1" applyBorder="1" applyAlignment="1" applyProtection="1">
      <alignment horizontal="center" vertical="center"/>
      <protection hidden="1"/>
    </xf>
    <xf numFmtId="4" fontId="25" fillId="39" borderId="15" xfId="0" applyNumberFormat="1" applyFont="1" applyFill="1" applyBorder="1" applyAlignment="1" applyProtection="1">
      <alignment horizontal="center" vertical="center"/>
      <protection hidden="1"/>
    </xf>
    <xf numFmtId="4" fontId="25" fillId="39" borderId="90" xfId="0" applyNumberFormat="1" applyFont="1" applyFill="1" applyBorder="1" applyAlignment="1" applyProtection="1">
      <alignment horizontal="center" vertical="center"/>
      <protection hidden="1"/>
    </xf>
    <xf numFmtId="3" fontId="34" fillId="39" borderId="103" xfId="0" applyNumberFormat="1" applyFont="1" applyFill="1" applyBorder="1" applyAlignment="1" applyProtection="1">
      <alignment horizontal="center" vertical="center"/>
      <protection hidden="1"/>
    </xf>
    <xf numFmtId="4" fontId="34" fillId="39" borderId="11" xfId="0" applyNumberFormat="1" applyFont="1" applyFill="1" applyBorder="1" applyAlignment="1" applyProtection="1">
      <alignment horizontal="center" vertical="center"/>
      <protection hidden="1"/>
    </xf>
    <xf numFmtId="3" fontId="25" fillId="39" borderId="11" xfId="0" applyNumberFormat="1" applyFont="1" applyFill="1" applyBorder="1" applyAlignment="1" applyProtection="1">
      <alignment horizontal="center" vertical="center"/>
      <protection hidden="1"/>
    </xf>
    <xf numFmtId="3" fontId="25" fillId="39" borderId="98" xfId="0" applyNumberFormat="1" applyFont="1" applyFill="1" applyBorder="1" applyAlignment="1" applyProtection="1">
      <alignment horizontal="center" vertical="center"/>
      <protection hidden="1"/>
    </xf>
    <xf numFmtId="1" fontId="25" fillId="39" borderId="18" xfId="0" applyNumberFormat="1" applyFont="1" applyFill="1" applyBorder="1" applyAlignment="1" applyProtection="1">
      <alignment horizontal="center" vertical="center"/>
      <protection hidden="1"/>
    </xf>
    <xf numFmtId="4" fontId="25" fillId="39" borderId="12" xfId="0" applyNumberFormat="1" applyFont="1" applyFill="1" applyBorder="1" applyAlignment="1" applyProtection="1">
      <alignment horizontal="center" vertical="center"/>
      <protection hidden="1"/>
    </xf>
    <xf numFmtId="4" fontId="25" fillId="39" borderId="86" xfId="0" applyNumberFormat="1" applyFont="1" applyFill="1" applyBorder="1" applyAlignment="1" applyProtection="1">
      <alignment horizontal="center" vertical="center"/>
      <protection hidden="1"/>
    </xf>
    <xf numFmtId="4" fontId="25" fillId="39" borderId="11" xfId="0" applyNumberFormat="1" applyFont="1" applyFill="1" applyBorder="1" applyAlignment="1" applyProtection="1">
      <alignment horizontal="center" vertical="center"/>
      <protection hidden="1"/>
    </xf>
    <xf numFmtId="3" fontId="48" fillId="37" borderId="43" xfId="0" applyNumberFormat="1" applyFont="1" applyFill="1" applyBorder="1" applyAlignment="1" applyProtection="1">
      <alignment horizontal="right" vertical="center"/>
      <protection hidden="1"/>
    </xf>
    <xf numFmtId="164" fontId="26" fillId="37" borderId="10" xfId="0" applyNumberFormat="1" applyFont="1" applyFill="1" applyBorder="1" applyAlignment="1" applyProtection="1">
      <alignment horizontal="center" vertical="center"/>
      <protection hidden="1"/>
    </xf>
    <xf numFmtId="0" fontId="27" fillId="37" borderId="82" xfId="0" applyFont="1" applyFill="1" applyBorder="1" applyAlignment="1" applyProtection="1">
      <alignment horizontal="center" vertical="center"/>
      <protection hidden="1"/>
    </xf>
    <xf numFmtId="0" fontId="27" fillId="37" borderId="14" xfId="0" applyFont="1" applyFill="1" applyBorder="1" applyAlignment="1" applyProtection="1">
      <alignment horizontal="center" vertical="center"/>
      <protection hidden="1"/>
    </xf>
    <xf numFmtId="0" fontId="27" fillId="37" borderId="101" xfId="0" applyFont="1" applyFill="1" applyBorder="1" applyAlignment="1" applyProtection="1">
      <alignment horizontal="center" vertical="center"/>
      <protection hidden="1"/>
    </xf>
    <xf numFmtId="0" fontId="27" fillId="37" borderId="18" xfId="0" applyFont="1" applyFill="1" applyBorder="1" applyAlignment="1" applyProtection="1">
      <alignment horizontal="center" vertical="center"/>
      <protection hidden="1"/>
    </xf>
    <xf numFmtId="0" fontId="27" fillId="37" borderId="11" xfId="0" applyFont="1" applyFill="1" applyBorder="1" applyAlignment="1" applyProtection="1">
      <alignment horizontal="center" vertical="center"/>
      <protection hidden="1"/>
    </xf>
    <xf numFmtId="0" fontId="27" fillId="37" borderId="98" xfId="0" applyFont="1" applyFill="1" applyBorder="1" applyAlignment="1" applyProtection="1">
      <alignment horizontal="center" vertical="center"/>
      <protection hidden="1"/>
    </xf>
    <xf numFmtId="0" fontId="27" fillId="37" borderId="87" xfId="0" applyFont="1" applyFill="1" applyBorder="1" applyAlignment="1" applyProtection="1">
      <alignment horizontal="center" vertical="center"/>
      <protection hidden="1"/>
    </xf>
    <xf numFmtId="0" fontId="35" fillId="37" borderId="21" xfId="0" applyFont="1" applyFill="1" applyBorder="1" applyAlignment="1" applyProtection="1">
      <alignment horizontal="left" vertical="center" indent="1"/>
      <protection hidden="1"/>
    </xf>
    <xf numFmtId="0" fontId="35" fillId="37" borderId="43" xfId="0" applyFont="1" applyFill="1" applyBorder="1" applyAlignment="1" applyProtection="1">
      <alignment horizontal="left" vertical="center" indent="1"/>
      <protection hidden="1"/>
    </xf>
    <xf numFmtId="3" fontId="48" fillId="37" borderId="23" xfId="0" applyNumberFormat="1" applyFont="1" applyFill="1" applyBorder="1" applyAlignment="1" applyProtection="1">
      <alignment horizontal="center" vertical="center"/>
      <protection hidden="1"/>
    </xf>
    <xf numFmtId="0" fontId="27" fillId="37" borderId="104" xfId="0" applyFont="1" applyFill="1" applyBorder="1" applyAlignment="1" applyProtection="1">
      <alignment horizontal="center" vertical="center"/>
      <protection hidden="1"/>
    </xf>
    <xf numFmtId="0" fontId="27" fillId="37" borderId="51" xfId="0" applyFont="1" applyFill="1" applyBorder="1" applyAlignment="1" applyProtection="1">
      <alignment horizontal="center" vertical="center"/>
      <protection hidden="1"/>
    </xf>
    <xf numFmtId="0" fontId="27" fillId="37" borderId="105" xfId="0" applyFont="1" applyFill="1" applyBorder="1" applyAlignment="1" applyProtection="1">
      <alignment horizontal="center" vertical="center"/>
      <protection hidden="1"/>
    </xf>
    <xf numFmtId="0" fontId="27" fillId="37" borderId="50" xfId="0" applyFont="1" applyFill="1" applyBorder="1" applyAlignment="1" applyProtection="1">
      <alignment horizontal="center" vertical="center"/>
      <protection hidden="1"/>
    </xf>
    <xf numFmtId="0" fontId="27" fillId="37" borderId="22" xfId="0" applyFont="1" applyFill="1" applyBorder="1" applyAlignment="1" applyProtection="1">
      <alignment horizontal="center" vertical="center"/>
      <protection hidden="1"/>
    </xf>
    <xf numFmtId="0" fontId="27" fillId="37" borderId="88" xfId="0" applyFont="1" applyFill="1" applyBorder="1" applyAlignment="1" applyProtection="1">
      <alignment horizontal="center" vertical="center"/>
      <protection hidden="1"/>
    </xf>
    <xf numFmtId="0" fontId="39" fillId="43" borderId="35" xfId="0" applyFont="1" applyFill="1" applyBorder="1" applyAlignment="1" applyProtection="1">
      <alignment horizontal="center" vertical="center"/>
      <protection hidden="1"/>
    </xf>
    <xf numFmtId="0" fontId="38" fillId="43" borderId="0" xfId="0" applyFont="1" applyFill="1" applyProtection="1">
      <protection hidden="1"/>
    </xf>
    <xf numFmtId="0" fontId="34" fillId="43" borderId="0" xfId="0" applyFont="1" applyFill="1" applyBorder="1" applyAlignment="1" applyProtection="1">
      <alignment vertical="center"/>
      <protection hidden="1"/>
    </xf>
    <xf numFmtId="0" fontId="25" fillId="43" borderId="0" xfId="0" applyFont="1" applyFill="1" applyBorder="1" applyProtection="1">
      <protection hidden="1"/>
    </xf>
    <xf numFmtId="0" fontId="25" fillId="43" borderId="0" xfId="0" applyFont="1" applyFill="1" applyBorder="1" applyAlignment="1" applyProtection="1">
      <alignment vertical="center"/>
      <protection hidden="1"/>
    </xf>
    <xf numFmtId="0" fontId="41" fillId="43" borderId="86" xfId="0" applyFont="1" applyFill="1" applyBorder="1" applyAlignment="1" applyProtection="1">
      <alignment horizontal="center" vertical="center"/>
      <protection hidden="1"/>
    </xf>
    <xf numFmtId="3" fontId="34" fillId="43" borderId="30" xfId="0" applyNumberFormat="1" applyFont="1" applyFill="1" applyBorder="1" applyAlignment="1" applyProtection="1">
      <alignment horizontal="center" vertical="center"/>
      <protection hidden="1"/>
    </xf>
    <xf numFmtId="4" fontId="34" fillId="43" borderId="31" xfId="0" applyNumberFormat="1" applyFont="1" applyFill="1" applyBorder="1" applyAlignment="1" applyProtection="1">
      <alignment horizontal="center" vertical="center"/>
      <protection hidden="1"/>
    </xf>
    <xf numFmtId="3" fontId="25" fillId="43" borderId="31" xfId="0" applyNumberFormat="1" applyFont="1" applyFill="1" applyBorder="1" applyAlignment="1" applyProtection="1">
      <alignment horizontal="center" vertical="center"/>
      <protection hidden="1"/>
    </xf>
    <xf numFmtId="3" fontId="25" fillId="43" borderId="102" xfId="0" applyNumberFormat="1" applyFont="1" applyFill="1" applyBorder="1" applyAlignment="1" applyProtection="1">
      <alignment horizontal="center" vertical="center"/>
      <protection hidden="1"/>
    </xf>
    <xf numFmtId="1" fontId="25" fillId="43" borderId="62" xfId="0" applyNumberFormat="1" applyFont="1" applyFill="1" applyBorder="1" applyAlignment="1" applyProtection="1">
      <alignment horizontal="center" vertical="center"/>
      <protection hidden="1"/>
    </xf>
    <xf numFmtId="4" fontId="25" fillId="43" borderId="59" xfId="0" applyNumberFormat="1" applyFont="1" applyFill="1" applyBorder="1" applyAlignment="1" applyProtection="1">
      <alignment horizontal="center" vertical="center"/>
      <protection hidden="1"/>
    </xf>
    <xf numFmtId="4" fontId="25" fillId="43" borderId="89" xfId="0" applyNumberFormat="1" applyFont="1" applyFill="1" applyBorder="1" applyAlignment="1" applyProtection="1">
      <alignment horizontal="center" vertical="center"/>
      <protection hidden="1"/>
    </xf>
    <xf numFmtId="3" fontId="34" fillId="43" borderId="84" xfId="0" applyNumberFormat="1" applyFont="1" applyFill="1" applyBorder="1" applyAlignment="1" applyProtection="1">
      <alignment horizontal="center" vertical="center"/>
      <protection hidden="1"/>
    </xf>
    <xf numFmtId="4" fontId="34" fillId="43" borderId="78" xfId="0" applyNumberFormat="1" applyFont="1" applyFill="1" applyBorder="1" applyAlignment="1" applyProtection="1">
      <alignment horizontal="center" vertical="center"/>
      <protection hidden="1"/>
    </xf>
    <xf numFmtId="3" fontId="25" fillId="43" borderId="78" xfId="0" applyNumberFormat="1" applyFont="1" applyFill="1" applyBorder="1" applyAlignment="1" applyProtection="1">
      <alignment horizontal="center" vertical="center"/>
      <protection hidden="1"/>
    </xf>
    <xf numFmtId="3" fontId="25" fillId="43" borderId="97" xfId="0" applyNumberFormat="1" applyFont="1" applyFill="1" applyBorder="1" applyAlignment="1" applyProtection="1">
      <alignment horizontal="center" vertical="center"/>
      <protection hidden="1"/>
    </xf>
    <xf numFmtId="1" fontId="25" fillId="43" borderId="77" xfId="0" applyNumberFormat="1" applyFont="1" applyFill="1" applyBorder="1" applyAlignment="1" applyProtection="1">
      <alignment horizontal="center" vertical="center"/>
      <protection hidden="1"/>
    </xf>
    <xf numFmtId="4" fontId="25" fillId="43" borderId="15" xfId="0" applyNumberFormat="1" applyFont="1" applyFill="1" applyBorder="1" applyAlignment="1" applyProtection="1">
      <alignment horizontal="center" vertical="center"/>
      <protection hidden="1"/>
    </xf>
    <xf numFmtId="4" fontId="25" fillId="43" borderId="90" xfId="0" applyNumberFormat="1" applyFont="1" applyFill="1" applyBorder="1" applyAlignment="1" applyProtection="1">
      <alignment horizontal="center" vertical="center"/>
      <protection hidden="1"/>
    </xf>
    <xf numFmtId="3" fontId="34" fillId="43" borderId="103" xfId="0" applyNumberFormat="1" applyFont="1" applyFill="1" applyBorder="1" applyAlignment="1" applyProtection="1">
      <alignment horizontal="center" vertical="center"/>
      <protection hidden="1"/>
    </xf>
    <xf numFmtId="4" fontId="34" fillId="43" borderId="11" xfId="0" applyNumberFormat="1" applyFont="1" applyFill="1" applyBorder="1" applyAlignment="1" applyProtection="1">
      <alignment horizontal="center" vertical="center"/>
      <protection hidden="1"/>
    </xf>
    <xf numFmtId="3" fontId="25" fillId="43" borderId="11" xfId="0" applyNumberFormat="1" applyFont="1" applyFill="1" applyBorder="1" applyAlignment="1" applyProtection="1">
      <alignment horizontal="center" vertical="center"/>
      <protection hidden="1"/>
    </xf>
    <xf numFmtId="3" fontId="25" fillId="43" borderId="98" xfId="0" applyNumberFormat="1" applyFont="1" applyFill="1" applyBorder="1" applyAlignment="1" applyProtection="1">
      <alignment horizontal="center" vertical="center"/>
      <protection hidden="1"/>
    </xf>
    <xf numFmtId="1" fontId="25" fillId="43" borderId="18" xfId="0" applyNumberFormat="1" applyFont="1" applyFill="1" applyBorder="1" applyAlignment="1" applyProtection="1">
      <alignment horizontal="center" vertical="center"/>
      <protection hidden="1"/>
    </xf>
    <xf numFmtId="4" fontId="25" fillId="43" borderId="12" xfId="0" applyNumberFormat="1" applyFont="1" applyFill="1" applyBorder="1" applyAlignment="1" applyProtection="1">
      <alignment horizontal="center" vertical="center"/>
      <protection hidden="1"/>
    </xf>
    <xf numFmtId="4" fontId="25" fillId="43" borderId="86" xfId="0" applyNumberFormat="1" applyFont="1" applyFill="1" applyBorder="1" applyAlignment="1" applyProtection="1">
      <alignment horizontal="center" vertical="center"/>
      <protection hidden="1"/>
    </xf>
    <xf numFmtId="4" fontId="25" fillId="43" borderId="11" xfId="0" applyNumberFormat="1" applyFont="1" applyFill="1" applyBorder="1" applyAlignment="1" applyProtection="1">
      <alignment horizontal="center" vertical="center"/>
      <protection hidden="1"/>
    </xf>
    <xf numFmtId="164" fontId="25" fillId="43" borderId="45" xfId="0" applyNumberFormat="1" applyFont="1" applyFill="1" applyBorder="1" applyAlignment="1" applyProtection="1">
      <alignment horizontal="center" vertical="center"/>
      <protection hidden="1"/>
    </xf>
    <xf numFmtId="164" fontId="25" fillId="43" borderId="76" xfId="0" applyNumberFormat="1" applyFont="1" applyFill="1" applyBorder="1" applyAlignment="1" applyProtection="1">
      <alignment horizontal="center" vertical="center"/>
      <protection hidden="1"/>
    </xf>
    <xf numFmtId="164" fontId="25" fillId="43" borderId="46" xfId="0" applyNumberFormat="1" applyFont="1" applyFill="1" applyBorder="1" applyAlignment="1" applyProtection="1">
      <alignment horizontal="center" vertical="center"/>
      <protection hidden="1"/>
    </xf>
    <xf numFmtId="0" fontId="39" fillId="43" borderId="61" xfId="0" applyFont="1" applyFill="1" applyBorder="1" applyAlignment="1" applyProtection="1">
      <alignment horizontal="center" vertical="center"/>
      <protection hidden="1"/>
    </xf>
    <xf numFmtId="164" fontId="25" fillId="43" borderId="32" xfId="0" applyNumberFormat="1" applyFont="1" applyFill="1" applyBorder="1" applyAlignment="1" applyProtection="1">
      <alignment horizontal="center" vertical="center"/>
      <protection hidden="1"/>
    </xf>
    <xf numFmtId="0" fontId="39" fillId="43" borderId="39" xfId="0" applyFont="1" applyFill="1" applyBorder="1" applyAlignment="1" applyProtection="1">
      <alignment horizontal="center" vertical="center"/>
      <protection hidden="1"/>
    </xf>
    <xf numFmtId="0" fontId="25" fillId="43" borderId="20" xfId="0" applyFont="1" applyFill="1" applyBorder="1" applyAlignment="1" applyProtection="1">
      <alignment horizontal="left" vertical="center" wrapText="1"/>
      <protection hidden="1"/>
    </xf>
    <xf numFmtId="0" fontId="25" fillId="43" borderId="38" xfId="0" applyFont="1" applyFill="1" applyBorder="1" applyAlignment="1" applyProtection="1">
      <alignment horizontal="left" vertical="center"/>
      <protection hidden="1"/>
    </xf>
    <xf numFmtId="0" fontId="25" fillId="43" borderId="16" xfId="0" applyFont="1" applyFill="1" applyBorder="1" applyAlignment="1" applyProtection="1">
      <alignment horizontal="left" vertical="center"/>
      <protection hidden="1"/>
    </xf>
    <xf numFmtId="0" fontId="25" fillId="43" borderId="13" xfId="0" applyFont="1" applyFill="1" applyBorder="1" applyAlignment="1" applyProtection="1">
      <alignment horizontal="left" vertical="center"/>
      <protection hidden="1"/>
    </xf>
    <xf numFmtId="164" fontId="25" fillId="43" borderId="79" xfId="0" applyNumberFormat="1" applyFont="1" applyFill="1" applyBorder="1" applyAlignment="1" applyProtection="1">
      <alignment horizontal="center" vertical="center"/>
      <protection hidden="1"/>
    </xf>
    <xf numFmtId="0" fontId="39" fillId="43" borderId="38" xfId="0" applyFont="1" applyFill="1" applyBorder="1" applyAlignment="1" applyProtection="1">
      <alignment horizontal="center" vertical="center"/>
      <protection hidden="1"/>
    </xf>
    <xf numFmtId="164" fontId="25" fillId="43" borderId="37" xfId="0" applyNumberFormat="1" applyFont="1" applyFill="1" applyBorder="1" applyAlignment="1" applyProtection="1">
      <alignment horizontal="center" vertical="center"/>
      <protection hidden="1"/>
    </xf>
    <xf numFmtId="3" fontId="48" fillId="46" borderId="43" xfId="0" applyNumberFormat="1" applyFont="1" applyFill="1" applyBorder="1" applyAlignment="1" applyProtection="1">
      <alignment horizontal="right" vertical="center"/>
      <protection hidden="1"/>
    </xf>
    <xf numFmtId="164" fontId="26" fillId="46" borderId="10" xfId="0" applyNumberFormat="1" applyFont="1" applyFill="1" applyBorder="1" applyAlignment="1" applyProtection="1">
      <alignment horizontal="center" vertical="center"/>
      <protection hidden="1"/>
    </xf>
    <xf numFmtId="0" fontId="27" fillId="46" borderId="82" xfId="0" applyFont="1" applyFill="1" applyBorder="1" applyAlignment="1" applyProtection="1">
      <alignment horizontal="center" vertical="center"/>
      <protection hidden="1"/>
    </xf>
    <xf numFmtId="0" fontId="27" fillId="46" borderId="14" xfId="0" applyFont="1" applyFill="1" applyBorder="1" applyAlignment="1" applyProtection="1">
      <alignment horizontal="center" vertical="center"/>
      <protection hidden="1"/>
    </xf>
    <xf numFmtId="0" fontId="27" fillId="46" borderId="101" xfId="0" applyFont="1" applyFill="1" applyBorder="1" applyAlignment="1" applyProtection="1">
      <alignment horizontal="center" vertical="center"/>
      <protection hidden="1"/>
    </xf>
    <xf numFmtId="0" fontId="27" fillId="46" borderId="18" xfId="0" applyFont="1" applyFill="1" applyBorder="1" applyAlignment="1" applyProtection="1">
      <alignment horizontal="center" vertical="center"/>
      <protection hidden="1"/>
    </xf>
    <xf numFmtId="0" fontId="27" fillId="46" borderId="11" xfId="0" applyFont="1" applyFill="1" applyBorder="1" applyAlignment="1" applyProtection="1">
      <alignment horizontal="center" vertical="center"/>
      <protection hidden="1"/>
    </xf>
    <xf numFmtId="0" fontId="27" fillId="46" borderId="98" xfId="0" applyFont="1" applyFill="1" applyBorder="1" applyAlignment="1" applyProtection="1">
      <alignment horizontal="center" vertical="center"/>
      <protection hidden="1"/>
    </xf>
    <xf numFmtId="0" fontId="27" fillId="46" borderId="87" xfId="0" applyFont="1" applyFill="1" applyBorder="1" applyAlignment="1" applyProtection="1">
      <alignment horizontal="center" vertical="center"/>
      <protection hidden="1"/>
    </xf>
    <xf numFmtId="0" fontId="27" fillId="46" borderId="104" xfId="0" applyFont="1" applyFill="1" applyBorder="1" applyAlignment="1" applyProtection="1">
      <alignment horizontal="center" vertical="center"/>
      <protection hidden="1"/>
    </xf>
    <xf numFmtId="0" fontId="27" fillId="46" borderId="51" xfId="0" applyFont="1" applyFill="1" applyBorder="1" applyAlignment="1" applyProtection="1">
      <alignment horizontal="center" vertical="center"/>
      <protection hidden="1"/>
    </xf>
    <xf numFmtId="0" fontId="27" fillId="46" borderId="105" xfId="0" applyFont="1" applyFill="1" applyBorder="1" applyAlignment="1" applyProtection="1">
      <alignment horizontal="center" vertical="center"/>
      <protection hidden="1"/>
    </xf>
    <xf numFmtId="0" fontId="27" fillId="46" borderId="50" xfId="0" applyFont="1" applyFill="1" applyBorder="1" applyAlignment="1" applyProtection="1">
      <alignment horizontal="center" vertical="center"/>
      <protection hidden="1"/>
    </xf>
    <xf numFmtId="0" fontId="27" fillId="46" borderId="22" xfId="0" applyFont="1" applyFill="1" applyBorder="1" applyAlignment="1" applyProtection="1">
      <alignment horizontal="center" vertical="center"/>
      <protection hidden="1"/>
    </xf>
    <xf numFmtId="0" fontId="27" fillId="46" borderId="88" xfId="0" applyFont="1" applyFill="1" applyBorder="1" applyAlignment="1" applyProtection="1">
      <alignment horizontal="center" vertical="center"/>
      <protection hidden="1"/>
    </xf>
    <xf numFmtId="0" fontId="35" fillId="46" borderId="21" xfId="0" applyFont="1" applyFill="1" applyBorder="1" applyAlignment="1" applyProtection="1">
      <alignment horizontal="left" vertical="center" indent="1"/>
      <protection hidden="1"/>
    </xf>
    <xf numFmtId="0" fontId="35" fillId="46" borderId="43" xfId="0" applyFont="1" applyFill="1" applyBorder="1" applyAlignment="1" applyProtection="1">
      <alignment horizontal="left" vertical="center" indent="1"/>
      <protection hidden="1"/>
    </xf>
    <xf numFmtId="3" fontId="48" fillId="46" borderId="23" xfId="0" applyNumberFormat="1" applyFont="1" applyFill="1" applyBorder="1" applyAlignment="1" applyProtection="1">
      <alignment horizontal="center" vertical="center"/>
      <protection hidden="1"/>
    </xf>
    <xf numFmtId="164" fontId="25" fillId="40" borderId="64" xfId="0" applyNumberFormat="1" applyFont="1" applyFill="1" applyBorder="1" applyAlignment="1" applyProtection="1">
      <alignment horizontal="center" vertical="center"/>
      <protection hidden="1"/>
    </xf>
    <xf numFmtId="0" fontId="25" fillId="34" borderId="0" xfId="0" applyFont="1" applyFill="1" applyAlignment="1" applyProtection="1">
      <alignment vertical="center" textRotation="45"/>
      <protection hidden="1"/>
    </xf>
    <xf numFmtId="0" fontId="27" fillId="41" borderId="48" xfId="0" applyFont="1" applyFill="1" applyBorder="1" applyAlignment="1" applyProtection="1">
      <alignment horizontal="center" vertical="center"/>
      <protection hidden="1"/>
    </xf>
    <xf numFmtId="3" fontId="25" fillId="40" borderId="59" xfId="0" applyNumberFormat="1" applyFont="1" applyFill="1" applyBorder="1" applyAlignment="1" applyProtection="1">
      <alignment horizontal="center" vertical="center"/>
      <protection hidden="1"/>
    </xf>
    <xf numFmtId="3" fontId="25" fillId="40" borderId="15" xfId="0" applyNumberFormat="1" applyFont="1" applyFill="1" applyBorder="1" applyAlignment="1" applyProtection="1">
      <alignment horizontal="center" vertical="center"/>
      <protection hidden="1"/>
    </xf>
    <xf numFmtId="3" fontId="25" fillId="40" borderId="12" xfId="0" applyNumberFormat="1" applyFont="1" applyFill="1" applyBorder="1" applyAlignment="1" applyProtection="1">
      <alignment horizontal="center" vertical="center"/>
      <protection hidden="1"/>
    </xf>
    <xf numFmtId="0" fontId="27" fillId="35" borderId="48" xfId="0" applyFont="1" applyFill="1" applyBorder="1" applyAlignment="1" applyProtection="1">
      <alignment horizontal="center" vertical="center"/>
      <protection hidden="1"/>
    </xf>
    <xf numFmtId="3" fontId="25" fillId="38" borderId="59" xfId="0" applyNumberFormat="1" applyFont="1" applyFill="1" applyBorder="1" applyAlignment="1" applyProtection="1">
      <alignment horizontal="center" vertical="center"/>
      <protection hidden="1"/>
    </xf>
    <xf numFmtId="3" fontId="25" fillId="38" borderId="15" xfId="0" applyNumberFormat="1" applyFont="1" applyFill="1" applyBorder="1" applyAlignment="1" applyProtection="1">
      <alignment horizontal="center" vertical="center"/>
      <protection hidden="1"/>
    </xf>
    <xf numFmtId="3" fontId="25" fillId="38" borderId="12" xfId="0" applyNumberFormat="1" applyFont="1" applyFill="1" applyBorder="1" applyAlignment="1" applyProtection="1">
      <alignment horizontal="center" vertical="center"/>
      <protection hidden="1"/>
    </xf>
    <xf numFmtId="3" fontId="34" fillId="38" borderId="12" xfId="0" applyNumberFormat="1" applyFont="1" applyFill="1" applyBorder="1" applyAlignment="1" applyProtection="1">
      <alignment horizontal="center" vertical="center"/>
      <protection hidden="1"/>
    </xf>
    <xf numFmtId="0" fontId="27" fillId="46" borderId="48" xfId="0" applyFont="1" applyFill="1" applyBorder="1" applyAlignment="1" applyProtection="1">
      <alignment horizontal="center" vertical="center"/>
      <protection hidden="1"/>
    </xf>
    <xf numFmtId="3" fontId="25" fillId="43" borderId="59" xfId="0" applyNumberFormat="1" applyFont="1" applyFill="1" applyBorder="1" applyAlignment="1" applyProtection="1">
      <alignment horizontal="center" vertical="center"/>
      <protection hidden="1"/>
    </xf>
    <xf numFmtId="3" fontId="25" fillId="43" borderId="15" xfId="0" applyNumberFormat="1" applyFont="1" applyFill="1" applyBorder="1" applyAlignment="1" applyProtection="1">
      <alignment horizontal="center" vertical="center"/>
      <protection hidden="1"/>
    </xf>
    <xf numFmtId="3" fontId="25" fillId="43" borderId="12" xfId="0" applyNumberFormat="1" applyFont="1" applyFill="1" applyBorder="1" applyAlignment="1" applyProtection="1">
      <alignment horizontal="center" vertical="center"/>
      <protection hidden="1"/>
    </xf>
    <xf numFmtId="0" fontId="27" fillId="37" borderId="48" xfId="0" applyFont="1" applyFill="1" applyBorder="1" applyAlignment="1" applyProtection="1">
      <alignment horizontal="center" vertical="center"/>
      <protection hidden="1"/>
    </xf>
    <xf numFmtId="3" fontId="25" fillId="39" borderId="59" xfId="0" applyNumberFormat="1" applyFont="1" applyFill="1" applyBorder="1" applyAlignment="1" applyProtection="1">
      <alignment horizontal="center" vertical="center"/>
      <protection hidden="1"/>
    </xf>
    <xf numFmtId="3" fontId="25" fillId="39" borderId="15" xfId="0" applyNumberFormat="1" applyFont="1" applyFill="1" applyBorder="1" applyAlignment="1" applyProtection="1">
      <alignment horizontal="center" vertical="center"/>
      <protection hidden="1"/>
    </xf>
    <xf numFmtId="3" fontId="25" fillId="39" borderId="12" xfId="0" applyNumberFormat="1" applyFont="1" applyFill="1" applyBorder="1" applyAlignment="1" applyProtection="1">
      <alignment horizontal="center" vertical="center"/>
      <protection hidden="1"/>
    </xf>
    <xf numFmtId="0" fontId="27" fillId="44" borderId="48" xfId="0" applyFont="1" applyFill="1" applyBorder="1" applyAlignment="1" applyProtection="1">
      <alignment horizontal="center" vertical="center"/>
      <protection hidden="1"/>
    </xf>
    <xf numFmtId="3" fontId="25" fillId="42" borderId="59" xfId="0" applyNumberFormat="1" applyFont="1" applyFill="1" applyBorder="1" applyAlignment="1" applyProtection="1">
      <alignment horizontal="center" vertical="center"/>
      <protection hidden="1"/>
    </xf>
    <xf numFmtId="3" fontId="25" fillId="42" borderId="15" xfId="0" applyNumberFormat="1" applyFont="1" applyFill="1" applyBorder="1" applyAlignment="1" applyProtection="1">
      <alignment horizontal="center" vertical="center"/>
      <protection hidden="1"/>
    </xf>
    <xf numFmtId="3" fontId="25" fillId="42" borderId="12" xfId="0" applyNumberFormat="1" applyFont="1" applyFill="1" applyBorder="1" applyAlignment="1" applyProtection="1">
      <alignment horizontal="center" vertical="center"/>
      <protection hidden="1"/>
    </xf>
    <xf numFmtId="0" fontId="27" fillId="45" borderId="48" xfId="0" applyFont="1" applyFill="1" applyBorder="1" applyAlignment="1" applyProtection="1">
      <alignment horizontal="center" vertical="center"/>
      <protection hidden="1"/>
    </xf>
    <xf numFmtId="3" fontId="25" fillId="36" borderId="59" xfId="0" applyNumberFormat="1" applyFont="1" applyFill="1" applyBorder="1" applyAlignment="1" applyProtection="1">
      <alignment horizontal="center" vertical="center"/>
      <protection hidden="1"/>
    </xf>
    <xf numFmtId="3" fontId="25" fillId="36" borderId="15" xfId="0" applyNumberFormat="1" applyFont="1" applyFill="1" applyBorder="1" applyAlignment="1" applyProtection="1">
      <alignment horizontal="center" vertical="center"/>
      <protection hidden="1"/>
    </xf>
    <xf numFmtId="3" fontId="25" fillId="36" borderId="12" xfId="0" applyNumberFormat="1" applyFont="1" applyFill="1" applyBorder="1" applyAlignment="1" applyProtection="1">
      <alignment horizontal="center" vertical="center"/>
      <protection hidden="1"/>
    </xf>
    <xf numFmtId="0" fontId="27" fillId="41" borderId="110" xfId="0" applyFont="1" applyFill="1" applyBorder="1" applyAlignment="1" applyProtection="1">
      <alignment horizontal="center" vertical="center"/>
      <protection hidden="1"/>
    </xf>
    <xf numFmtId="3" fontId="34" fillId="40" borderId="11" xfId="0" applyNumberFormat="1" applyFont="1" applyFill="1" applyBorder="1" applyAlignment="1" applyProtection="1">
      <alignment horizontal="center" vertical="center"/>
      <protection hidden="1"/>
    </xf>
    <xf numFmtId="0" fontId="25" fillId="40" borderId="38" xfId="0" applyFont="1" applyFill="1" applyBorder="1" applyAlignment="1" applyProtection="1">
      <alignment horizontal="left" vertical="top"/>
      <protection hidden="1"/>
    </xf>
    <xf numFmtId="0" fontId="25" fillId="40" borderId="16" xfId="0" applyFont="1" applyFill="1" applyBorder="1" applyAlignment="1" applyProtection="1">
      <alignment horizontal="left" vertical="top"/>
      <protection hidden="1"/>
    </xf>
    <xf numFmtId="0" fontId="25" fillId="40" borderId="16" xfId="0" applyFont="1" applyFill="1" applyBorder="1" applyAlignment="1" applyProtection="1">
      <alignment horizontal="left" vertical="top" wrapText="1"/>
      <protection hidden="1"/>
    </xf>
    <xf numFmtId="0" fontId="25" fillId="40" borderId="16" xfId="0" applyFont="1" applyFill="1" applyBorder="1" applyAlignment="1" applyProtection="1">
      <alignment vertical="top"/>
      <protection hidden="1"/>
    </xf>
    <xf numFmtId="3" fontId="0" fillId="0" borderId="0" xfId="0" applyNumberFormat="1"/>
    <xf numFmtId="3" fontId="34" fillId="36" borderId="11" xfId="0" applyNumberFormat="1" applyFont="1" applyFill="1" applyBorder="1" applyAlignment="1" applyProtection="1">
      <alignment horizontal="center" vertical="center"/>
      <protection hidden="1"/>
    </xf>
    <xf numFmtId="3" fontId="34" fillId="38" borderId="11" xfId="0" applyNumberFormat="1" applyFont="1" applyFill="1" applyBorder="1" applyAlignment="1" applyProtection="1">
      <alignment horizontal="center" vertical="center"/>
      <protection hidden="1"/>
    </xf>
    <xf numFmtId="3" fontId="34" fillId="42" borderId="11" xfId="0" applyNumberFormat="1" applyFont="1" applyFill="1" applyBorder="1" applyAlignment="1" applyProtection="1">
      <alignment horizontal="center" vertical="center"/>
      <protection hidden="1"/>
    </xf>
    <xf numFmtId="4" fontId="25" fillId="40" borderId="86" xfId="0" applyNumberFormat="1" applyFont="1" applyFill="1" applyBorder="1" applyAlignment="1" applyProtection="1">
      <alignment horizontal="center" vertical="center"/>
      <protection hidden="1"/>
    </xf>
    <xf numFmtId="4" fontId="25" fillId="40" borderId="111" xfId="0" applyNumberFormat="1" applyFont="1" applyFill="1" applyBorder="1" applyAlignment="1" applyProtection="1">
      <alignment horizontal="center" vertical="center"/>
      <protection hidden="1"/>
    </xf>
    <xf numFmtId="4" fontId="25" fillId="38" borderId="111" xfId="0" applyNumberFormat="1" applyFont="1" applyFill="1" applyBorder="1" applyAlignment="1" applyProtection="1">
      <alignment horizontal="center" vertical="center"/>
      <protection hidden="1"/>
    </xf>
    <xf numFmtId="4" fontId="25" fillId="40" borderId="89" xfId="0" applyNumberFormat="1" applyFont="1" applyFill="1" applyBorder="1" applyAlignment="1" applyProtection="1">
      <alignment horizontal="center" vertical="center"/>
      <protection hidden="1"/>
    </xf>
    <xf numFmtId="4" fontId="25" fillId="40" borderId="90" xfId="0" applyNumberFormat="1" applyFont="1" applyFill="1" applyBorder="1" applyAlignment="1" applyProtection="1">
      <alignment horizontal="center" vertical="center"/>
      <protection hidden="1"/>
    </xf>
    <xf numFmtId="0" fontId="25" fillId="42" borderId="16" xfId="0" applyFont="1" applyFill="1" applyBorder="1" applyAlignment="1" applyProtection="1">
      <alignment horizontal="left" vertical="center" wrapText="1"/>
      <protection hidden="1"/>
    </xf>
    <xf numFmtId="164" fontId="26" fillId="44" borderId="43" xfId="0" applyNumberFormat="1" applyFont="1" applyFill="1" applyBorder="1" applyAlignment="1" applyProtection="1">
      <alignment horizontal="center" vertical="center"/>
      <protection hidden="1"/>
    </xf>
    <xf numFmtId="0" fontId="25" fillId="36" borderId="16" xfId="0" applyFont="1" applyFill="1" applyBorder="1" applyAlignment="1" applyProtection="1">
      <alignment horizontal="left" vertical="center" wrapText="1"/>
      <protection hidden="1"/>
    </xf>
    <xf numFmtId="164" fontId="26" fillId="45" borderId="43" xfId="0" applyNumberFormat="1" applyFont="1" applyFill="1" applyBorder="1" applyAlignment="1" applyProtection="1">
      <alignment horizontal="center" vertical="center"/>
      <protection hidden="1"/>
    </xf>
    <xf numFmtId="0" fontId="37" fillId="42" borderId="0" xfId="0" applyFont="1" applyFill="1" applyBorder="1" applyAlignment="1" applyProtection="1">
      <alignment horizontal="center" vertical="center" wrapText="1"/>
      <protection hidden="1"/>
    </xf>
    <xf numFmtId="0" fontId="37" fillId="36" borderId="0" xfId="0" applyFont="1" applyFill="1" applyBorder="1" applyAlignment="1" applyProtection="1">
      <alignment horizontal="center" vertical="center" wrapText="1"/>
      <protection hidden="1"/>
    </xf>
    <xf numFmtId="0" fontId="25" fillId="47" borderId="16" xfId="0" applyFont="1" applyFill="1" applyBorder="1" applyAlignment="1" applyProtection="1">
      <alignment vertical="center" wrapText="1"/>
      <protection hidden="1"/>
    </xf>
    <xf numFmtId="16" fontId="25" fillId="48" borderId="16" xfId="0" applyNumberFormat="1" applyFont="1" applyFill="1" applyBorder="1" applyAlignment="1" applyProtection="1">
      <alignment vertical="center" wrapText="1"/>
      <protection hidden="1"/>
    </xf>
    <xf numFmtId="0" fontId="25" fillId="49" borderId="60" xfId="0" applyFont="1" applyFill="1" applyBorder="1" applyAlignment="1" applyProtection="1">
      <alignment vertical="center" wrapText="1"/>
      <protection hidden="1"/>
    </xf>
    <xf numFmtId="0" fontId="25" fillId="49" borderId="20" xfId="0" applyFont="1" applyFill="1" applyBorder="1" applyAlignment="1" applyProtection="1">
      <alignment vertical="center" wrapText="1"/>
      <protection hidden="1"/>
    </xf>
    <xf numFmtId="0" fontId="27" fillId="41" borderId="88" xfId="0" applyFont="1" applyFill="1" applyBorder="1" applyAlignment="1" applyProtection="1">
      <alignment horizontal="center" vertical="center"/>
      <protection hidden="1"/>
    </xf>
    <xf numFmtId="164" fontId="26" fillId="41" borderId="43" xfId="0" applyNumberFormat="1" applyFont="1" applyFill="1" applyBorder="1" applyAlignment="1" applyProtection="1">
      <alignment horizontal="center" vertical="center"/>
      <protection hidden="1"/>
    </xf>
    <xf numFmtId="0" fontId="25" fillId="38" borderId="16" xfId="0" applyFont="1" applyFill="1" applyBorder="1" applyAlignment="1" applyProtection="1">
      <alignment horizontal="left" vertical="center" wrapText="1"/>
      <protection hidden="1"/>
    </xf>
    <xf numFmtId="164" fontId="26" fillId="35" borderId="43" xfId="0" applyNumberFormat="1" applyFont="1" applyFill="1" applyBorder="1" applyAlignment="1" applyProtection="1">
      <alignment horizontal="center" vertical="center"/>
      <protection hidden="1"/>
    </xf>
    <xf numFmtId="0" fontId="25" fillId="43" borderId="16" xfId="0" applyFont="1" applyFill="1" applyBorder="1" applyAlignment="1" applyProtection="1">
      <alignment horizontal="left" vertical="center" wrapText="1"/>
      <protection hidden="1"/>
    </xf>
    <xf numFmtId="164" fontId="26" fillId="37" borderId="43" xfId="0" applyNumberFormat="1" applyFont="1" applyFill="1" applyBorder="1" applyAlignment="1" applyProtection="1">
      <alignment horizontal="center" vertical="center"/>
      <protection hidden="1"/>
    </xf>
    <xf numFmtId="0" fontId="25" fillId="39" borderId="16" xfId="0" applyFont="1" applyFill="1" applyBorder="1" applyAlignment="1" applyProtection="1">
      <alignment horizontal="left" vertical="center" wrapText="1"/>
      <protection hidden="1"/>
    </xf>
    <xf numFmtId="0" fontId="25" fillId="42" borderId="16" xfId="0" applyFont="1" applyFill="1" applyBorder="1" applyAlignment="1" applyProtection="1">
      <alignment horizontal="left" vertical="center" wrapText="1"/>
      <protection hidden="1"/>
    </xf>
    <xf numFmtId="0" fontId="25" fillId="36" borderId="16" xfId="0" applyFont="1" applyFill="1" applyBorder="1" applyAlignment="1" applyProtection="1">
      <alignment horizontal="left" vertical="center" wrapText="1"/>
      <protection hidden="1"/>
    </xf>
    <xf numFmtId="0" fontId="25" fillId="33" borderId="0" xfId="0" applyFont="1" applyFill="1" applyBorder="1" applyAlignment="1" applyProtection="1">
      <alignment vertical="center"/>
      <protection hidden="1"/>
    </xf>
    <xf numFmtId="0" fontId="25" fillId="33" borderId="0" xfId="0" applyFont="1" applyFill="1" applyBorder="1" applyProtection="1">
      <protection hidden="1"/>
    </xf>
    <xf numFmtId="0" fontId="25" fillId="33" borderId="0" xfId="0" applyFont="1" applyFill="1" applyProtection="1">
      <protection hidden="1"/>
    </xf>
    <xf numFmtId="0" fontId="48" fillId="33" borderId="0" xfId="0" applyFont="1" applyFill="1" applyProtection="1">
      <protection hidden="1"/>
    </xf>
    <xf numFmtId="3" fontId="25" fillId="33" borderId="0" xfId="0" applyNumberFormat="1" applyFont="1" applyFill="1" applyProtection="1">
      <protection hidden="1"/>
    </xf>
    <xf numFmtId="0" fontId="25" fillId="33" borderId="0" xfId="0" applyFont="1" applyFill="1" applyAlignment="1" applyProtection="1">
      <alignment vertical="center"/>
      <protection hidden="1"/>
    </xf>
    <xf numFmtId="0" fontId="25" fillId="33" borderId="56" xfId="0" applyFont="1" applyFill="1" applyBorder="1" applyAlignment="1" applyProtection="1">
      <alignment horizontal="center" vertical="center"/>
      <protection hidden="1"/>
    </xf>
    <xf numFmtId="0" fontId="46" fillId="33" borderId="35" xfId="0" applyFont="1" applyFill="1" applyBorder="1" applyAlignment="1" applyProtection="1">
      <alignment horizontal="center" vertical="center"/>
      <protection hidden="1"/>
    </xf>
    <xf numFmtId="0" fontId="47" fillId="33" borderId="0" xfId="42" applyNumberFormat="1" applyFont="1" applyFill="1" applyBorder="1" applyAlignment="1" applyProtection="1">
      <alignment wrapText="1"/>
      <protection hidden="1"/>
    </xf>
    <xf numFmtId="0" fontId="48" fillId="33" borderId="0" xfId="0" applyFont="1" applyFill="1" applyBorder="1" applyAlignment="1" applyProtection="1">
      <alignment vertical="center"/>
      <protection hidden="1"/>
    </xf>
    <xf numFmtId="3" fontId="48" fillId="33" borderId="36" xfId="0" applyNumberFormat="1" applyFont="1" applyFill="1" applyBorder="1" applyAlignment="1" applyProtection="1">
      <alignment vertical="center"/>
      <protection hidden="1"/>
    </xf>
    <xf numFmtId="0" fontId="25" fillId="33" borderId="36" xfId="0" applyFont="1" applyFill="1" applyBorder="1" applyAlignment="1" applyProtection="1">
      <alignment vertical="center"/>
      <protection hidden="1"/>
    </xf>
    <xf numFmtId="0" fontId="25" fillId="33" borderId="34" xfId="0" applyFont="1" applyFill="1" applyBorder="1" applyAlignment="1" applyProtection="1">
      <alignment horizontal="center" vertical="center"/>
      <protection hidden="1"/>
    </xf>
    <xf numFmtId="0" fontId="51" fillId="33" borderId="0" xfId="0" applyFont="1" applyFill="1" applyProtection="1">
      <protection hidden="1"/>
    </xf>
    <xf numFmtId="0" fontId="39" fillId="33" borderId="35" xfId="0" applyFont="1" applyFill="1" applyBorder="1" applyAlignment="1" applyProtection="1">
      <alignment horizontal="center" vertical="top"/>
      <protection hidden="1"/>
    </xf>
    <xf numFmtId="0" fontId="25" fillId="33" borderId="0" xfId="0" applyFont="1" applyFill="1" applyAlignment="1" applyProtection="1">
      <alignment vertical="top"/>
      <protection hidden="1"/>
    </xf>
    <xf numFmtId="0" fontId="39" fillId="33" borderId="29" xfId="0" applyFont="1" applyFill="1" applyBorder="1" applyAlignment="1" applyProtection="1">
      <alignment horizontal="left" vertical="top"/>
      <protection hidden="1"/>
    </xf>
    <xf numFmtId="0" fontId="25" fillId="33" borderId="25" xfId="0" applyFont="1" applyFill="1" applyBorder="1" applyAlignment="1" applyProtection="1">
      <alignment vertical="top"/>
      <protection hidden="1"/>
    </xf>
    <xf numFmtId="0" fontId="48" fillId="33" borderId="25" xfId="0" applyFont="1" applyFill="1" applyBorder="1" applyAlignment="1" applyProtection="1">
      <alignment vertical="top"/>
      <protection hidden="1"/>
    </xf>
    <xf numFmtId="0" fontId="25" fillId="33" borderId="40" xfId="0" applyFont="1" applyFill="1" applyBorder="1" applyAlignment="1" applyProtection="1">
      <alignment vertical="top"/>
      <protection hidden="1"/>
    </xf>
    <xf numFmtId="0" fontId="39" fillId="33" borderId="0" xfId="0" applyFont="1" applyFill="1" applyAlignment="1" applyProtection="1">
      <alignment horizontal="center" vertical="center"/>
      <protection hidden="1"/>
    </xf>
    <xf numFmtId="164" fontId="37" fillId="56" borderId="11" xfId="0" applyNumberFormat="1" applyFont="1" applyFill="1" applyBorder="1" applyAlignment="1" applyProtection="1">
      <alignment horizontal="center" vertical="center"/>
      <protection hidden="1"/>
    </xf>
    <xf numFmtId="0" fontId="39" fillId="35" borderId="26" xfId="0" applyFont="1" applyFill="1" applyBorder="1" applyAlignment="1" applyProtection="1">
      <alignment horizontal="center" vertical="center"/>
      <protection hidden="1"/>
    </xf>
    <xf numFmtId="0" fontId="25" fillId="35" borderId="27" xfId="0" applyFont="1" applyFill="1" applyBorder="1" applyProtection="1">
      <protection hidden="1"/>
    </xf>
    <xf numFmtId="0" fontId="29" fillId="35" borderId="27" xfId="0" applyFont="1" applyFill="1" applyBorder="1" applyAlignment="1" applyProtection="1">
      <alignment horizontal="center" vertical="center" wrapText="1"/>
      <protection hidden="1"/>
    </xf>
    <xf numFmtId="3" fontId="35" fillId="35" borderId="27" xfId="0" applyNumberFormat="1" applyFont="1" applyFill="1" applyBorder="1" applyAlignment="1" applyProtection="1">
      <alignment horizontal="center" vertical="center" wrapText="1"/>
      <protection hidden="1"/>
    </xf>
    <xf numFmtId="0" fontId="35" fillId="35" borderId="27" xfId="0" applyFont="1" applyFill="1" applyBorder="1" applyAlignment="1" applyProtection="1">
      <alignment horizontal="center" vertical="center" wrapText="1"/>
      <protection hidden="1"/>
    </xf>
    <xf numFmtId="3" fontId="48" fillId="35" borderId="27" xfId="0" applyNumberFormat="1" applyFont="1" applyFill="1" applyBorder="1" applyAlignment="1" applyProtection="1">
      <alignment vertical="center"/>
      <protection hidden="1"/>
    </xf>
    <xf numFmtId="0" fontId="40" fillId="35" borderId="28" xfId="42" applyNumberFormat="1" applyFont="1" applyFill="1" applyBorder="1" applyAlignment="1" applyProtection="1">
      <alignment horizontal="center" vertical="center" wrapText="1"/>
      <protection hidden="1"/>
    </xf>
    <xf numFmtId="0" fontId="25" fillId="35" borderId="0" xfId="0" applyFont="1" applyFill="1" applyProtection="1">
      <protection hidden="1"/>
    </xf>
    <xf numFmtId="0" fontId="33" fillId="35" borderId="0" xfId="0" applyFont="1" applyFill="1" applyBorder="1" applyAlignment="1" applyProtection="1">
      <alignment horizontal="left" vertical="top" wrapText="1"/>
      <protection hidden="1"/>
    </xf>
    <xf numFmtId="0" fontId="37" fillId="35" borderId="11" xfId="0" applyFont="1" applyFill="1" applyBorder="1" applyAlignment="1" applyProtection="1">
      <alignment horizontal="center" vertical="center" wrapText="1"/>
      <protection hidden="1"/>
    </xf>
    <xf numFmtId="0" fontId="35" fillId="35" borderId="0" xfId="0" applyFont="1" applyFill="1" applyBorder="1" applyAlignment="1" applyProtection="1">
      <alignment horizontal="center" vertical="center" wrapText="1"/>
      <protection hidden="1"/>
    </xf>
    <xf numFmtId="0" fontId="40" fillId="35" borderId="36" xfId="42" applyNumberFormat="1" applyFont="1" applyFill="1" applyBorder="1" applyAlignment="1" applyProtection="1">
      <alignment horizontal="center" vertical="center" wrapText="1"/>
      <protection hidden="1"/>
    </xf>
    <xf numFmtId="0" fontId="39" fillId="35" borderId="35" xfId="0" applyFont="1" applyFill="1" applyBorder="1" applyAlignment="1" applyProtection="1">
      <alignment horizontal="center" vertical="center"/>
      <protection hidden="1"/>
    </xf>
    <xf numFmtId="0" fontId="38" fillId="35" borderId="0" xfId="0" applyFont="1" applyFill="1" applyProtection="1">
      <protection hidden="1"/>
    </xf>
    <xf numFmtId="0" fontId="25" fillId="35" borderId="0" xfId="0" applyFont="1" applyFill="1" applyAlignment="1" applyProtection="1">
      <alignment vertical="center"/>
      <protection hidden="1"/>
    </xf>
    <xf numFmtId="0" fontId="49" fillId="35" borderId="0" xfId="0" applyFont="1" applyFill="1" applyBorder="1" applyAlignment="1" applyProtection="1">
      <alignment horizontal="center" vertical="center"/>
      <protection hidden="1"/>
    </xf>
    <xf numFmtId="0" fontId="37" fillId="55" borderId="11" xfId="0" applyFont="1" applyFill="1" applyBorder="1" applyAlignment="1" applyProtection="1">
      <alignment horizontal="center" vertical="center" wrapText="1"/>
      <protection hidden="1"/>
    </xf>
    <xf numFmtId="164" fontId="37" fillId="55" borderId="11" xfId="0" applyNumberFormat="1" applyFont="1" applyFill="1" applyBorder="1" applyAlignment="1" applyProtection="1">
      <alignment horizontal="center" vertical="center"/>
      <protection hidden="1"/>
    </xf>
    <xf numFmtId="0" fontId="37" fillId="37" borderId="11" xfId="0" applyFont="1" applyFill="1" applyBorder="1" applyAlignment="1" applyProtection="1">
      <alignment horizontal="center" vertical="center" wrapText="1"/>
      <protection hidden="1"/>
    </xf>
    <xf numFmtId="0" fontId="54" fillId="35" borderId="25" xfId="0" applyFont="1" applyFill="1" applyBorder="1" applyAlignment="1" applyProtection="1">
      <alignment horizontal="left" vertical="top"/>
      <protection hidden="1"/>
    </xf>
    <xf numFmtId="0" fontId="53" fillId="35" borderId="0" xfId="0" applyFont="1" applyFill="1" applyBorder="1" applyAlignment="1" applyProtection="1">
      <alignment horizontal="left" vertical="center"/>
      <protection hidden="1"/>
    </xf>
    <xf numFmtId="0" fontId="25" fillId="55" borderId="11" xfId="0" applyFont="1" applyFill="1" applyBorder="1" applyAlignment="1" applyProtection="1">
      <alignment horizontal="center" vertical="center"/>
      <protection hidden="1"/>
    </xf>
    <xf numFmtId="1" fontId="26" fillId="55" borderId="12" xfId="0" applyNumberFormat="1" applyFont="1" applyFill="1" applyBorder="1" applyAlignment="1" applyProtection="1">
      <alignment horizontal="center" vertical="center"/>
      <protection hidden="1"/>
    </xf>
    <xf numFmtId="4" fontId="26" fillId="55" borderId="12" xfId="0" applyNumberFormat="1" applyFont="1" applyFill="1" applyBorder="1" applyAlignment="1" applyProtection="1">
      <alignment horizontal="center" vertical="center"/>
      <protection hidden="1"/>
    </xf>
    <xf numFmtId="1" fontId="26" fillId="55" borderId="12" xfId="0" applyNumberFormat="1" applyFont="1" applyFill="1" applyBorder="1" applyAlignment="1" applyProtection="1">
      <alignment horizontal="center" vertical="center" wrapText="1"/>
      <protection hidden="1"/>
    </xf>
    <xf numFmtId="0" fontId="25" fillId="55" borderId="56" xfId="0" applyFont="1" applyFill="1" applyBorder="1" applyAlignment="1" applyProtection="1">
      <alignment horizontal="center" vertical="center"/>
      <protection hidden="1"/>
    </xf>
    <xf numFmtId="1" fontId="26" fillId="55" borderId="34" xfId="0" applyNumberFormat="1" applyFont="1" applyFill="1" applyBorder="1" applyAlignment="1" applyProtection="1">
      <alignment horizontal="center" vertical="center"/>
      <protection hidden="1"/>
    </xf>
    <xf numFmtId="0" fontId="42" fillId="38" borderId="30" xfId="0" applyFont="1" applyFill="1" applyBorder="1" applyAlignment="1" applyProtection="1">
      <alignment horizontal="center" vertical="center"/>
      <protection hidden="1"/>
    </xf>
    <xf numFmtId="0" fontId="26" fillId="38" borderId="31" xfId="0" applyFont="1" applyFill="1" applyBorder="1" applyAlignment="1" applyProtection="1">
      <alignment horizontal="center" vertical="center"/>
      <protection hidden="1"/>
    </xf>
    <xf numFmtId="0" fontId="26" fillId="38" borderId="59" xfId="0" applyFont="1" applyFill="1" applyBorder="1" applyAlignment="1" applyProtection="1">
      <alignment horizontal="center" vertical="center"/>
      <protection hidden="1"/>
    </xf>
    <xf numFmtId="0" fontId="25" fillId="38" borderId="33" xfId="0" applyFont="1" applyFill="1" applyBorder="1" applyAlignment="1" applyProtection="1">
      <alignment horizontal="center" vertical="center" textRotation="90"/>
      <protection hidden="1"/>
    </xf>
    <xf numFmtId="0" fontId="25" fillId="38" borderId="31" xfId="0" applyFont="1" applyFill="1" applyBorder="1" applyAlignment="1" applyProtection="1">
      <alignment horizontal="center" vertical="center"/>
      <protection hidden="1"/>
    </xf>
    <xf numFmtId="0" fontId="25" fillId="38" borderId="32" xfId="0" applyFont="1" applyFill="1" applyBorder="1" applyAlignment="1" applyProtection="1">
      <alignment horizontal="center" vertical="center"/>
      <protection hidden="1"/>
    </xf>
    <xf numFmtId="0" fontId="37" fillId="41" borderId="12" xfId="0" applyFont="1" applyFill="1" applyBorder="1" applyAlignment="1" applyProtection="1">
      <alignment horizontal="center" vertical="center" wrapText="1"/>
      <protection hidden="1"/>
    </xf>
    <xf numFmtId="0" fontId="37" fillId="41" borderId="11" xfId="0" applyFont="1" applyFill="1" applyBorder="1" applyAlignment="1" applyProtection="1">
      <alignment horizontal="center" vertical="center" wrapText="1"/>
      <protection hidden="1"/>
    </xf>
    <xf numFmtId="164" fontId="37" fillId="57" borderId="11" xfId="0" applyNumberFormat="1" applyFont="1" applyFill="1" applyBorder="1" applyAlignment="1" applyProtection="1">
      <alignment horizontal="center" vertical="center"/>
      <protection hidden="1"/>
    </xf>
    <xf numFmtId="164" fontId="37" fillId="54" borderId="11" xfId="0" applyNumberFormat="1" applyFont="1" applyFill="1" applyBorder="1" applyAlignment="1" applyProtection="1">
      <alignment horizontal="center" vertical="center"/>
      <protection hidden="1"/>
    </xf>
    <xf numFmtId="164" fontId="37" fillId="58" borderId="11" xfId="0" applyNumberFormat="1" applyFont="1" applyFill="1" applyBorder="1" applyAlignment="1" applyProtection="1">
      <alignment horizontal="center" vertical="center"/>
      <protection hidden="1"/>
    </xf>
    <xf numFmtId="0" fontId="37" fillId="35" borderId="12" xfId="0" applyFont="1" applyFill="1" applyBorder="1" applyAlignment="1" applyProtection="1">
      <alignment horizontal="center" vertical="center" wrapText="1"/>
      <protection hidden="1"/>
    </xf>
    <xf numFmtId="0" fontId="37" fillId="46" borderId="12" xfId="0" applyFont="1" applyFill="1" applyBorder="1" applyAlignment="1" applyProtection="1">
      <alignment horizontal="center" vertical="center" wrapText="1"/>
      <protection hidden="1"/>
    </xf>
    <xf numFmtId="0" fontId="37" fillId="46" borderId="11" xfId="0" applyFont="1" applyFill="1" applyBorder="1" applyAlignment="1" applyProtection="1">
      <alignment horizontal="center" vertical="center" wrapText="1"/>
      <protection hidden="1"/>
    </xf>
    <xf numFmtId="164" fontId="37" fillId="59" borderId="11" xfId="0" applyNumberFormat="1" applyFont="1" applyFill="1" applyBorder="1" applyAlignment="1" applyProtection="1">
      <alignment horizontal="center" vertical="center"/>
      <protection hidden="1"/>
    </xf>
    <xf numFmtId="0" fontId="37" fillId="37" borderId="12" xfId="0" applyFont="1" applyFill="1" applyBorder="1" applyAlignment="1" applyProtection="1">
      <alignment horizontal="center" vertical="center" wrapText="1"/>
      <protection hidden="1"/>
    </xf>
    <xf numFmtId="0" fontId="37" fillId="44" borderId="11" xfId="0" applyFont="1" applyFill="1" applyBorder="1" applyAlignment="1" applyProtection="1">
      <alignment horizontal="center" vertical="center" wrapText="1"/>
      <protection hidden="1"/>
    </xf>
    <xf numFmtId="0" fontId="37" fillId="45" borderId="11" xfId="0" applyFont="1" applyFill="1" applyBorder="1" applyAlignment="1" applyProtection="1">
      <alignment horizontal="center" vertical="center" wrapText="1"/>
      <protection hidden="1"/>
    </xf>
    <xf numFmtId="0" fontId="48" fillId="57" borderId="16" xfId="0" applyFont="1" applyFill="1" applyBorder="1" applyAlignment="1" applyProtection="1">
      <alignment horizontal="center" vertical="center"/>
      <protection hidden="1"/>
    </xf>
    <xf numFmtId="0" fontId="48" fillId="57" borderId="46" xfId="0" applyFont="1" applyFill="1" applyBorder="1" applyAlignment="1" applyProtection="1">
      <alignment horizontal="center" vertical="center"/>
      <protection hidden="1"/>
    </xf>
    <xf numFmtId="0" fontId="48" fillId="57" borderId="20" xfId="0" applyFont="1" applyFill="1" applyBorder="1" applyAlignment="1" applyProtection="1">
      <alignment horizontal="center" vertical="center"/>
      <protection hidden="1"/>
    </xf>
    <xf numFmtId="0" fontId="48" fillId="54" borderId="16" xfId="0" applyFont="1" applyFill="1" applyBorder="1" applyAlignment="1" applyProtection="1">
      <alignment horizontal="center" vertical="center"/>
      <protection hidden="1"/>
    </xf>
    <xf numFmtId="0" fontId="48" fillId="54" borderId="46" xfId="0" applyFont="1" applyFill="1" applyBorder="1" applyAlignment="1" applyProtection="1">
      <alignment horizontal="center" vertical="center"/>
      <protection hidden="1"/>
    </xf>
    <xf numFmtId="0" fontId="48" fillId="54" borderId="20" xfId="0" applyFont="1" applyFill="1" applyBorder="1" applyAlignment="1" applyProtection="1">
      <alignment horizontal="center" vertical="center"/>
      <protection hidden="1"/>
    </xf>
    <xf numFmtId="0" fontId="48" fillId="56" borderId="60" xfId="0" applyFont="1" applyFill="1" applyBorder="1" applyAlignment="1" applyProtection="1">
      <alignment horizontal="center" vertical="center"/>
      <protection hidden="1"/>
    </xf>
    <xf numFmtId="0" fontId="48" fillId="56" borderId="46" xfId="0" applyFont="1" applyFill="1" applyBorder="1" applyAlignment="1" applyProtection="1">
      <alignment horizontal="center" vertical="center"/>
      <protection hidden="1"/>
    </xf>
    <xf numFmtId="0" fontId="48" fillId="56" borderId="20" xfId="0" applyFont="1" applyFill="1" applyBorder="1" applyAlignment="1" applyProtection="1">
      <alignment horizontal="center" vertical="center"/>
      <protection hidden="1"/>
    </xf>
    <xf numFmtId="0" fontId="48" fillId="56" borderId="16" xfId="0" applyFont="1" applyFill="1" applyBorder="1" applyAlignment="1" applyProtection="1">
      <alignment horizontal="center" vertical="center"/>
      <protection hidden="1"/>
    </xf>
    <xf numFmtId="0" fontId="48" fillId="55" borderId="60" xfId="0" applyFont="1" applyFill="1" applyBorder="1" applyAlignment="1" applyProtection="1">
      <alignment horizontal="center" vertical="center"/>
      <protection hidden="1"/>
    </xf>
    <xf numFmtId="0" fontId="48" fillId="55" borderId="46" xfId="0" applyFont="1" applyFill="1" applyBorder="1" applyAlignment="1" applyProtection="1">
      <alignment horizontal="center" vertical="center"/>
      <protection hidden="1"/>
    </xf>
    <xf numFmtId="0" fontId="48" fillId="55" borderId="20" xfId="0" applyFont="1" applyFill="1" applyBorder="1" applyAlignment="1" applyProtection="1">
      <alignment horizontal="center" vertical="center"/>
      <protection hidden="1"/>
    </xf>
    <xf numFmtId="0" fontId="48" fillId="55" borderId="16" xfId="0" applyFont="1" applyFill="1" applyBorder="1" applyAlignment="1" applyProtection="1">
      <alignment horizontal="center" vertical="center"/>
      <protection hidden="1"/>
    </xf>
    <xf numFmtId="0" fontId="48" fillId="58" borderId="60" xfId="0" applyFont="1" applyFill="1" applyBorder="1" applyAlignment="1" applyProtection="1">
      <alignment horizontal="center" vertical="center"/>
      <protection hidden="1"/>
    </xf>
    <xf numFmtId="0" fontId="48" fillId="58" borderId="46" xfId="0" applyFont="1" applyFill="1" applyBorder="1" applyAlignment="1" applyProtection="1">
      <alignment horizontal="center" vertical="center"/>
      <protection hidden="1"/>
    </xf>
    <xf numFmtId="0" fontId="48" fillId="58" borderId="16" xfId="0" applyFont="1" applyFill="1" applyBorder="1" applyAlignment="1" applyProtection="1">
      <alignment horizontal="center" vertical="center"/>
      <protection hidden="1"/>
    </xf>
    <xf numFmtId="0" fontId="48" fillId="59" borderId="60" xfId="0" applyFont="1" applyFill="1" applyBorder="1" applyAlignment="1" applyProtection="1">
      <alignment horizontal="center" vertical="center"/>
      <protection hidden="1"/>
    </xf>
    <xf numFmtId="0" fontId="48" fillId="59" borderId="46" xfId="0" applyFont="1" applyFill="1" applyBorder="1" applyAlignment="1" applyProtection="1">
      <alignment horizontal="center" vertical="center"/>
      <protection hidden="1"/>
    </xf>
    <xf numFmtId="0" fontId="48" fillId="59" borderId="20" xfId="0" applyFont="1" applyFill="1" applyBorder="1" applyAlignment="1" applyProtection="1">
      <alignment horizontal="center" vertical="center"/>
      <protection hidden="1"/>
    </xf>
    <xf numFmtId="0" fontId="48" fillId="59" borderId="16" xfId="0" applyFont="1" applyFill="1" applyBorder="1" applyAlignment="1" applyProtection="1">
      <alignment horizontal="center" vertical="center"/>
      <protection hidden="1"/>
    </xf>
    <xf numFmtId="0" fontId="48" fillId="58" borderId="76" xfId="0" applyFont="1" applyFill="1" applyBorder="1" applyAlignment="1" applyProtection="1">
      <alignment horizontal="center" vertical="center"/>
      <protection hidden="1"/>
    </xf>
    <xf numFmtId="0" fontId="25" fillId="57" borderId="0" xfId="0" applyFont="1" applyFill="1" applyBorder="1" applyAlignment="1" applyProtection="1">
      <alignment vertical="center"/>
      <protection hidden="1"/>
    </xf>
    <xf numFmtId="0" fontId="25" fillId="54" borderId="0" xfId="0" applyFont="1" applyFill="1" applyBorder="1" applyAlignment="1" applyProtection="1">
      <alignment vertical="center"/>
      <protection hidden="1"/>
    </xf>
    <xf numFmtId="3" fontId="31" fillId="54" borderId="10" xfId="0" applyNumberFormat="1" applyFont="1" applyFill="1" applyBorder="1" applyAlignment="1" applyProtection="1">
      <alignment horizontal="center" vertical="center"/>
      <protection hidden="1"/>
    </xf>
    <xf numFmtId="0" fontId="48" fillId="54" borderId="27" xfId="0" applyFont="1" applyFill="1" applyBorder="1" applyAlignment="1" applyProtection="1">
      <alignment vertical="center"/>
      <protection hidden="1"/>
    </xf>
    <xf numFmtId="0" fontId="39" fillId="54" borderId="29" xfId="0" applyFont="1" applyFill="1" applyBorder="1" applyAlignment="1" applyProtection="1">
      <alignment horizontal="center" vertical="center"/>
      <protection hidden="1"/>
    </xf>
    <xf numFmtId="0" fontId="25" fillId="54" borderId="25" xfId="0" applyFont="1" applyFill="1" applyBorder="1" applyAlignment="1" applyProtection="1">
      <alignment vertical="center"/>
      <protection hidden="1"/>
    </xf>
    <xf numFmtId="3" fontId="36" fillId="54" borderId="25" xfId="0" applyNumberFormat="1" applyFont="1" applyFill="1" applyBorder="1" applyAlignment="1" applyProtection="1">
      <alignment vertical="center"/>
      <protection hidden="1"/>
    </xf>
    <xf numFmtId="0" fontId="25" fillId="54" borderId="25" xfId="0" applyFont="1" applyFill="1" applyBorder="1" applyAlignment="1" applyProtection="1">
      <alignment horizontal="left" vertical="center"/>
      <protection hidden="1"/>
    </xf>
    <xf numFmtId="0" fontId="48" fillId="54" borderId="25" xfId="0" applyFont="1" applyFill="1" applyBorder="1" applyAlignment="1" applyProtection="1">
      <alignment vertical="center"/>
      <protection hidden="1"/>
    </xf>
    <xf numFmtId="0" fontId="48" fillId="54" borderId="40" xfId="0" applyFont="1" applyFill="1" applyBorder="1" applyAlignment="1" applyProtection="1">
      <alignment vertical="center"/>
      <protection hidden="1"/>
    </xf>
    <xf numFmtId="4" fontId="31" fillId="54" borderId="10" xfId="0" applyNumberFormat="1" applyFont="1" applyFill="1" applyBorder="1" applyAlignment="1" applyProtection="1">
      <alignment horizontal="center" vertical="center"/>
      <protection hidden="1"/>
    </xf>
    <xf numFmtId="3" fontId="31" fillId="54" borderId="43" xfId="0" applyNumberFormat="1" applyFont="1" applyFill="1" applyBorder="1" applyAlignment="1" applyProtection="1">
      <alignment horizontal="center" vertical="center"/>
      <protection hidden="1"/>
    </xf>
    <xf numFmtId="0" fontId="26" fillId="54" borderId="112" xfId="0" applyFont="1" applyFill="1" applyBorder="1" applyAlignment="1" applyProtection="1">
      <alignment horizontal="center" vertical="center"/>
      <protection hidden="1"/>
    </xf>
    <xf numFmtId="0" fontId="26" fillId="54" borderId="10" xfId="0" applyFont="1" applyFill="1" applyBorder="1" applyAlignment="1" applyProtection="1">
      <alignment horizontal="center" vertical="center"/>
      <protection hidden="1"/>
    </xf>
    <xf numFmtId="0" fontId="26" fillId="54" borderId="21" xfId="0" applyFont="1" applyFill="1" applyBorder="1" applyAlignment="1" applyProtection="1">
      <alignment horizontal="center" vertical="center"/>
      <protection hidden="1"/>
    </xf>
    <xf numFmtId="1" fontId="26" fillId="54" borderId="113" xfId="0" applyNumberFormat="1" applyFont="1" applyFill="1" applyBorder="1" applyAlignment="1" applyProtection="1">
      <alignment horizontal="center" vertical="center"/>
      <protection hidden="1"/>
    </xf>
    <xf numFmtId="1" fontId="26" fillId="54" borderId="88" xfId="0" applyNumberFormat="1" applyFont="1" applyFill="1" applyBorder="1" applyAlignment="1" applyProtection="1">
      <alignment horizontal="center" vertical="center"/>
      <protection hidden="1"/>
    </xf>
    <xf numFmtId="0" fontId="25" fillId="54" borderId="29" xfId="0" applyFont="1" applyFill="1" applyBorder="1" applyAlignment="1" applyProtection="1">
      <alignment horizontal="left" vertical="center"/>
      <protection hidden="1"/>
    </xf>
    <xf numFmtId="0" fontId="25" fillId="54" borderId="40" xfId="0" applyFont="1" applyFill="1" applyBorder="1" applyAlignment="1" applyProtection="1">
      <alignment vertical="center"/>
      <protection hidden="1"/>
    </xf>
    <xf numFmtId="0" fontId="25" fillId="55" borderId="27" xfId="0" applyFont="1" applyFill="1" applyBorder="1" applyAlignment="1" applyProtection="1">
      <alignment vertical="center"/>
      <protection hidden="1"/>
    </xf>
    <xf numFmtId="0" fontId="48" fillId="55" borderId="27" xfId="0" applyFont="1" applyFill="1" applyBorder="1" applyAlignment="1" applyProtection="1">
      <alignment vertical="center"/>
      <protection hidden="1"/>
    </xf>
    <xf numFmtId="0" fontId="25" fillId="55" borderId="25" xfId="0" applyFont="1" applyFill="1" applyBorder="1" applyAlignment="1" applyProtection="1">
      <alignment vertical="center"/>
      <protection hidden="1"/>
    </xf>
    <xf numFmtId="0" fontId="48" fillId="55" borderId="25" xfId="0" applyFont="1" applyFill="1" applyBorder="1" applyAlignment="1" applyProtection="1">
      <alignment vertical="center"/>
      <protection hidden="1"/>
    </xf>
    <xf numFmtId="0" fontId="48" fillId="55" borderId="40" xfId="0" applyFont="1" applyFill="1" applyBorder="1" applyAlignment="1" applyProtection="1">
      <alignment vertical="center"/>
      <protection hidden="1"/>
    </xf>
    <xf numFmtId="0" fontId="25" fillId="58" borderId="27" xfId="0" applyFont="1" applyFill="1" applyBorder="1" applyAlignment="1" applyProtection="1">
      <alignment vertical="center"/>
      <protection hidden="1"/>
    </xf>
    <xf numFmtId="0" fontId="48" fillId="58" borderId="27" xfId="0" applyFont="1" applyFill="1" applyBorder="1" applyAlignment="1" applyProtection="1">
      <alignment vertical="center"/>
      <protection hidden="1"/>
    </xf>
    <xf numFmtId="0" fontId="25" fillId="58" borderId="25" xfId="0" applyFont="1" applyFill="1" applyBorder="1" applyAlignment="1" applyProtection="1">
      <alignment vertical="center"/>
      <protection hidden="1"/>
    </xf>
    <xf numFmtId="0" fontId="48" fillId="58" borderId="25" xfId="0" applyFont="1" applyFill="1" applyBorder="1" applyAlignment="1" applyProtection="1">
      <alignment vertical="center"/>
      <protection hidden="1"/>
    </xf>
    <xf numFmtId="0" fontId="48" fillId="58" borderId="40" xfId="0" applyFont="1" applyFill="1" applyBorder="1" applyAlignment="1" applyProtection="1">
      <alignment vertical="center"/>
      <protection hidden="1"/>
    </xf>
    <xf numFmtId="0" fontId="48" fillId="57" borderId="27" xfId="0" applyFont="1" applyFill="1" applyBorder="1" applyAlignment="1" applyProtection="1">
      <alignment vertical="center"/>
      <protection hidden="1"/>
    </xf>
    <xf numFmtId="0" fontId="39" fillId="57" borderId="29" xfId="0" applyFont="1" applyFill="1" applyBorder="1" applyAlignment="1" applyProtection="1">
      <alignment horizontal="center" vertical="center"/>
      <protection hidden="1"/>
    </xf>
    <xf numFmtId="0" fontId="25" fillId="57" borderId="25" xfId="0" applyFont="1" applyFill="1" applyBorder="1" applyAlignment="1" applyProtection="1">
      <alignment vertical="center"/>
      <protection hidden="1"/>
    </xf>
    <xf numFmtId="3" fontId="36" fillId="57" borderId="25" xfId="0" applyNumberFormat="1" applyFont="1" applyFill="1" applyBorder="1" applyAlignment="1" applyProtection="1">
      <alignment vertical="center"/>
      <protection hidden="1"/>
    </xf>
    <xf numFmtId="0" fontId="25" fillId="57" borderId="25" xfId="0" applyFont="1" applyFill="1" applyBorder="1" applyAlignment="1" applyProtection="1">
      <alignment horizontal="left" vertical="center"/>
      <protection hidden="1"/>
    </xf>
    <xf numFmtId="0" fontId="48" fillId="57" borderId="25" xfId="0" applyFont="1" applyFill="1" applyBorder="1" applyAlignment="1" applyProtection="1">
      <alignment vertical="center"/>
      <protection hidden="1"/>
    </xf>
    <xf numFmtId="0" fontId="48" fillId="57" borderId="40" xfId="0" applyFont="1" applyFill="1" applyBorder="1" applyAlignment="1" applyProtection="1">
      <alignment vertical="center"/>
      <protection hidden="1"/>
    </xf>
    <xf numFmtId="4" fontId="31" fillId="57" borderId="10" xfId="0" applyNumberFormat="1" applyFont="1" applyFill="1" applyBorder="1" applyAlignment="1" applyProtection="1">
      <alignment horizontal="center" vertical="center"/>
      <protection hidden="1"/>
    </xf>
    <xf numFmtId="3" fontId="31" fillId="57" borderId="10" xfId="0" applyNumberFormat="1" applyFont="1" applyFill="1" applyBorder="1" applyAlignment="1" applyProtection="1">
      <alignment horizontal="center" vertical="center"/>
      <protection hidden="1"/>
    </xf>
    <xf numFmtId="3" fontId="31" fillId="57" borderId="43" xfId="0" applyNumberFormat="1" applyFont="1" applyFill="1" applyBorder="1" applyAlignment="1" applyProtection="1">
      <alignment horizontal="center" vertical="center"/>
      <protection hidden="1"/>
    </xf>
    <xf numFmtId="0" fontId="26" fillId="57" borderId="112" xfId="0" applyFont="1" applyFill="1" applyBorder="1" applyAlignment="1" applyProtection="1">
      <alignment horizontal="center" vertical="center"/>
      <protection hidden="1"/>
    </xf>
    <xf numFmtId="0" fontId="26" fillId="57" borderId="10" xfId="0" applyFont="1" applyFill="1" applyBorder="1" applyAlignment="1" applyProtection="1">
      <alignment horizontal="center" vertical="center"/>
      <protection hidden="1"/>
    </xf>
    <xf numFmtId="0" fontId="26" fillId="57" borderId="21" xfId="0" applyFont="1" applyFill="1" applyBorder="1" applyAlignment="1" applyProtection="1">
      <alignment horizontal="center" vertical="center"/>
      <protection hidden="1"/>
    </xf>
    <xf numFmtId="1" fontId="26" fillId="57" borderId="113" xfId="0" applyNumberFormat="1" applyFont="1" applyFill="1" applyBorder="1" applyAlignment="1" applyProtection="1">
      <alignment horizontal="center" vertical="center"/>
      <protection hidden="1"/>
    </xf>
    <xf numFmtId="1" fontId="26" fillId="57" borderId="88" xfId="0" applyNumberFormat="1" applyFont="1" applyFill="1" applyBorder="1" applyAlignment="1" applyProtection="1">
      <alignment horizontal="center" vertical="center"/>
      <protection hidden="1"/>
    </xf>
    <xf numFmtId="0" fontId="25" fillId="57" borderId="29" xfId="0" applyFont="1" applyFill="1" applyBorder="1" applyAlignment="1" applyProtection="1">
      <alignment horizontal="left" vertical="center"/>
      <protection hidden="1"/>
    </xf>
    <xf numFmtId="0" fontId="25" fillId="57" borderId="40" xfId="0" applyFont="1" applyFill="1" applyBorder="1" applyAlignment="1" applyProtection="1">
      <alignment vertical="center"/>
      <protection hidden="1"/>
    </xf>
    <xf numFmtId="0" fontId="25" fillId="56" borderId="27" xfId="0" applyFont="1" applyFill="1" applyBorder="1" applyAlignment="1" applyProtection="1">
      <alignment vertical="center"/>
      <protection hidden="1"/>
    </xf>
    <xf numFmtId="0" fontId="48" fillId="56" borderId="27" xfId="0" applyFont="1" applyFill="1" applyBorder="1" applyAlignment="1" applyProtection="1">
      <alignment vertical="center"/>
      <protection hidden="1"/>
    </xf>
    <xf numFmtId="0" fontId="39" fillId="56" borderId="29" xfId="0" applyFont="1" applyFill="1" applyBorder="1" applyAlignment="1" applyProtection="1">
      <alignment horizontal="center" vertical="center"/>
      <protection hidden="1"/>
    </xf>
    <xf numFmtId="0" fontId="25" fillId="56" borderId="25" xfId="0" applyFont="1" applyFill="1" applyBorder="1" applyAlignment="1" applyProtection="1">
      <alignment vertical="center"/>
      <protection hidden="1"/>
    </xf>
    <xf numFmtId="3" fontId="36" fillId="56" borderId="25" xfId="0" applyNumberFormat="1" applyFont="1" applyFill="1" applyBorder="1" applyAlignment="1" applyProtection="1">
      <alignment vertical="center"/>
      <protection hidden="1"/>
    </xf>
    <xf numFmtId="0" fontId="25" fillId="56" borderId="25" xfId="0" applyFont="1" applyFill="1" applyBorder="1" applyAlignment="1" applyProtection="1">
      <alignment horizontal="left" vertical="center"/>
      <protection hidden="1"/>
    </xf>
    <xf numFmtId="0" fontId="48" fillId="56" borderId="25" xfId="0" applyFont="1" applyFill="1" applyBorder="1" applyAlignment="1" applyProtection="1">
      <alignment vertical="center"/>
      <protection hidden="1"/>
    </xf>
    <xf numFmtId="0" fontId="48" fillId="56" borderId="40" xfId="0" applyFont="1" applyFill="1" applyBorder="1" applyAlignment="1" applyProtection="1">
      <alignment vertical="center"/>
      <protection hidden="1"/>
    </xf>
    <xf numFmtId="3" fontId="31" fillId="56" borderId="10" xfId="0" applyNumberFormat="1" applyFont="1" applyFill="1" applyBorder="1" applyAlignment="1" applyProtection="1">
      <alignment horizontal="center" vertical="center"/>
      <protection hidden="1"/>
    </xf>
    <xf numFmtId="4" fontId="31" fillId="56" borderId="10" xfId="0" applyNumberFormat="1" applyFont="1" applyFill="1" applyBorder="1" applyAlignment="1" applyProtection="1">
      <alignment horizontal="center" vertical="center"/>
      <protection hidden="1"/>
    </xf>
    <xf numFmtId="3" fontId="31" fillId="56" borderId="43" xfId="0" applyNumberFormat="1" applyFont="1" applyFill="1" applyBorder="1" applyAlignment="1" applyProtection="1">
      <alignment horizontal="center" vertical="center"/>
      <protection hidden="1"/>
    </xf>
    <xf numFmtId="0" fontId="26" fillId="56" borderId="112" xfId="0" applyFont="1" applyFill="1" applyBorder="1" applyAlignment="1" applyProtection="1">
      <alignment horizontal="center" vertical="center"/>
      <protection hidden="1"/>
    </xf>
    <xf numFmtId="0" fontId="26" fillId="56" borderId="10" xfId="0" applyFont="1" applyFill="1" applyBorder="1" applyAlignment="1" applyProtection="1">
      <alignment horizontal="center" vertical="center"/>
      <protection hidden="1"/>
    </xf>
    <xf numFmtId="0" fontId="26" fillId="56" borderId="21" xfId="0" applyFont="1" applyFill="1" applyBorder="1" applyAlignment="1" applyProtection="1">
      <alignment horizontal="center" vertical="center"/>
      <protection hidden="1"/>
    </xf>
    <xf numFmtId="1" fontId="26" fillId="56" borderId="113" xfId="0" applyNumberFormat="1" applyFont="1" applyFill="1" applyBorder="1" applyAlignment="1" applyProtection="1">
      <alignment horizontal="center" vertical="center"/>
      <protection hidden="1"/>
    </xf>
    <xf numFmtId="1" fontId="26" fillId="56" borderId="88" xfId="0" applyNumberFormat="1" applyFont="1" applyFill="1" applyBorder="1" applyAlignment="1" applyProtection="1">
      <alignment horizontal="center" vertical="center"/>
      <protection hidden="1"/>
    </xf>
    <xf numFmtId="0" fontId="25" fillId="56" borderId="40" xfId="0" applyFont="1" applyFill="1" applyBorder="1" applyAlignment="1" applyProtection="1">
      <alignment vertical="center"/>
      <protection hidden="1"/>
    </xf>
    <xf numFmtId="0" fontId="25" fillId="59" borderId="27" xfId="0" applyFont="1" applyFill="1" applyBorder="1" applyAlignment="1" applyProtection="1">
      <alignment vertical="center"/>
      <protection hidden="1"/>
    </xf>
    <xf numFmtId="0" fontId="48" fillId="59" borderId="27" xfId="0" applyFont="1" applyFill="1" applyBorder="1" applyAlignment="1" applyProtection="1">
      <alignment vertical="center"/>
      <protection hidden="1"/>
    </xf>
    <xf numFmtId="0" fontId="39" fillId="59" borderId="29" xfId="0" applyFont="1" applyFill="1" applyBorder="1" applyAlignment="1" applyProtection="1">
      <alignment horizontal="center" vertical="center"/>
      <protection hidden="1"/>
    </xf>
    <xf numFmtId="0" fontId="25" fillId="59" borderId="25" xfId="0" applyFont="1" applyFill="1" applyBorder="1" applyAlignment="1" applyProtection="1">
      <alignment vertical="center"/>
      <protection hidden="1"/>
    </xf>
    <xf numFmtId="3" fontId="36" fillId="59" borderId="25" xfId="0" applyNumberFormat="1" applyFont="1" applyFill="1" applyBorder="1" applyAlignment="1" applyProtection="1">
      <alignment vertical="center"/>
      <protection hidden="1"/>
    </xf>
    <xf numFmtId="0" fontId="25" fillId="59" borderId="25" xfId="0" applyFont="1" applyFill="1" applyBorder="1" applyAlignment="1" applyProtection="1">
      <alignment horizontal="left" vertical="center"/>
      <protection hidden="1"/>
    </xf>
    <xf numFmtId="0" fontId="48" fillId="59" borderId="25" xfId="0" applyFont="1" applyFill="1" applyBorder="1" applyAlignment="1" applyProtection="1">
      <alignment vertical="center"/>
      <protection hidden="1"/>
    </xf>
    <xf numFmtId="0" fontId="48" fillId="59" borderId="40" xfId="0" applyFont="1" applyFill="1" applyBorder="1" applyAlignment="1" applyProtection="1">
      <alignment vertical="center"/>
      <protection hidden="1"/>
    </xf>
    <xf numFmtId="3" fontId="31" fillId="59" borderId="10" xfId="0" applyNumberFormat="1" applyFont="1" applyFill="1" applyBorder="1" applyAlignment="1" applyProtection="1">
      <alignment horizontal="center" vertical="center"/>
      <protection hidden="1"/>
    </xf>
    <xf numFmtId="4" fontId="31" fillId="59" borderId="10" xfId="0" applyNumberFormat="1" applyFont="1" applyFill="1" applyBorder="1" applyAlignment="1" applyProtection="1">
      <alignment horizontal="center" vertical="center"/>
      <protection hidden="1"/>
    </xf>
    <xf numFmtId="3" fontId="31" fillId="59" borderId="43" xfId="0" applyNumberFormat="1" applyFont="1" applyFill="1" applyBorder="1" applyAlignment="1" applyProtection="1">
      <alignment horizontal="center" vertical="center"/>
      <protection hidden="1"/>
    </xf>
    <xf numFmtId="0" fontId="26" fillId="59" borderId="43" xfId="0" applyFont="1" applyFill="1" applyBorder="1" applyAlignment="1" applyProtection="1">
      <alignment horizontal="center" vertical="center"/>
      <protection hidden="1"/>
    </xf>
    <xf numFmtId="0" fontId="26" fillId="59" borderId="10" xfId="0" applyFont="1" applyFill="1" applyBorder="1" applyAlignment="1" applyProtection="1">
      <alignment horizontal="center" vertical="center"/>
      <protection hidden="1"/>
    </xf>
    <xf numFmtId="0" fontId="26" fillId="59" borderId="21" xfId="0" applyFont="1" applyFill="1" applyBorder="1" applyAlignment="1" applyProtection="1">
      <alignment horizontal="center" vertical="center"/>
      <protection hidden="1"/>
    </xf>
    <xf numFmtId="1" fontId="26" fillId="59" borderId="113" xfId="0" applyNumberFormat="1" applyFont="1" applyFill="1" applyBorder="1" applyAlignment="1" applyProtection="1">
      <alignment horizontal="center" vertical="center"/>
      <protection hidden="1"/>
    </xf>
    <xf numFmtId="1" fontId="26" fillId="59" borderId="88" xfId="0" applyNumberFormat="1" applyFont="1" applyFill="1" applyBorder="1" applyAlignment="1" applyProtection="1">
      <alignment horizontal="center" vertical="center"/>
      <protection hidden="1"/>
    </xf>
    <xf numFmtId="0" fontId="25" fillId="59" borderId="40" xfId="0" applyFont="1" applyFill="1" applyBorder="1" applyAlignment="1" applyProtection="1">
      <alignment vertical="center"/>
      <protection hidden="1"/>
    </xf>
    <xf numFmtId="3" fontId="31" fillId="55" borderId="10" xfId="0" applyNumberFormat="1" applyFont="1" applyFill="1" applyBorder="1" applyAlignment="1" applyProtection="1">
      <alignment horizontal="center" vertical="center"/>
      <protection hidden="1"/>
    </xf>
    <xf numFmtId="4" fontId="31" fillId="55" borderId="10" xfId="0" applyNumberFormat="1" applyFont="1" applyFill="1" applyBorder="1" applyAlignment="1" applyProtection="1">
      <alignment horizontal="center" vertical="center"/>
      <protection hidden="1"/>
    </xf>
    <xf numFmtId="3" fontId="31" fillId="55" borderId="43" xfId="0" applyNumberFormat="1" applyFont="1" applyFill="1" applyBorder="1" applyAlignment="1" applyProtection="1">
      <alignment horizontal="center" vertical="center"/>
      <protection hidden="1"/>
    </xf>
    <xf numFmtId="0" fontId="26" fillId="55" borderId="112" xfId="0" applyFont="1" applyFill="1" applyBorder="1" applyAlignment="1" applyProtection="1">
      <alignment horizontal="center" vertical="center"/>
      <protection hidden="1"/>
    </xf>
    <xf numFmtId="0" fontId="26" fillId="55" borderId="10" xfId="0" applyFont="1" applyFill="1" applyBorder="1" applyAlignment="1" applyProtection="1">
      <alignment horizontal="center" vertical="center"/>
      <protection hidden="1"/>
    </xf>
    <xf numFmtId="0" fontId="26" fillId="55" borderId="21" xfId="0" applyFont="1" applyFill="1" applyBorder="1" applyAlignment="1" applyProtection="1">
      <alignment horizontal="center" vertical="center"/>
      <protection hidden="1"/>
    </xf>
    <xf numFmtId="1" fontId="26" fillId="55" borderId="113" xfId="0" applyNumberFormat="1" applyFont="1" applyFill="1" applyBorder="1" applyAlignment="1" applyProtection="1">
      <alignment horizontal="center" vertical="center"/>
      <protection hidden="1"/>
    </xf>
    <xf numFmtId="1" fontId="26" fillId="55" borderId="88" xfId="0" applyNumberFormat="1" applyFont="1" applyFill="1" applyBorder="1" applyAlignment="1" applyProtection="1">
      <alignment horizontal="center" vertical="center"/>
      <protection hidden="1"/>
    </xf>
    <xf numFmtId="0" fontId="25" fillId="55" borderId="29" xfId="0" applyFont="1" applyFill="1" applyBorder="1" applyAlignment="1" applyProtection="1">
      <alignment horizontal="left" vertical="center"/>
      <protection hidden="1"/>
    </xf>
    <xf numFmtId="0" fontId="25" fillId="55" borderId="40" xfId="0" applyFont="1" applyFill="1" applyBorder="1" applyAlignment="1" applyProtection="1">
      <alignment vertical="center"/>
      <protection hidden="1"/>
    </xf>
    <xf numFmtId="3" fontId="31" fillId="58" borderId="10" xfId="0" applyNumberFormat="1" applyFont="1" applyFill="1" applyBorder="1" applyAlignment="1" applyProtection="1">
      <alignment horizontal="center" vertical="center"/>
      <protection hidden="1"/>
    </xf>
    <xf numFmtId="4" fontId="31" fillId="58" borderId="10" xfId="0" applyNumberFormat="1" applyFont="1" applyFill="1" applyBorder="1" applyAlignment="1" applyProtection="1">
      <alignment horizontal="center" vertical="center"/>
      <protection hidden="1"/>
    </xf>
    <xf numFmtId="3" fontId="31" fillId="58" borderId="43" xfId="0" applyNumberFormat="1" applyFont="1" applyFill="1" applyBorder="1" applyAlignment="1" applyProtection="1">
      <alignment horizontal="center" vertical="center"/>
      <protection hidden="1"/>
    </xf>
    <xf numFmtId="0" fontId="26" fillId="58" borderId="112" xfId="0" applyFont="1" applyFill="1" applyBorder="1" applyAlignment="1" applyProtection="1">
      <alignment horizontal="center" vertical="center"/>
      <protection hidden="1"/>
    </xf>
    <xf numFmtId="0" fontId="26" fillId="58" borderId="10" xfId="0" applyFont="1" applyFill="1" applyBorder="1" applyAlignment="1" applyProtection="1">
      <alignment horizontal="center" vertical="center"/>
      <protection hidden="1"/>
    </xf>
    <xf numFmtId="0" fontId="26" fillId="58" borderId="21" xfId="0" applyFont="1" applyFill="1" applyBorder="1" applyAlignment="1" applyProtection="1">
      <alignment horizontal="center" vertical="center"/>
      <protection hidden="1"/>
    </xf>
    <xf numFmtId="1" fontId="26" fillId="58" borderId="113" xfId="0" applyNumberFormat="1" applyFont="1" applyFill="1" applyBorder="1" applyAlignment="1" applyProtection="1">
      <alignment horizontal="center" vertical="center"/>
      <protection hidden="1"/>
    </xf>
    <xf numFmtId="1" fontId="26" fillId="58" borderId="88" xfId="0" applyNumberFormat="1" applyFont="1" applyFill="1" applyBorder="1" applyAlignment="1" applyProtection="1">
      <alignment horizontal="center" vertical="center"/>
      <protection hidden="1"/>
    </xf>
    <xf numFmtId="0" fontId="25" fillId="58" borderId="29" xfId="0" applyFont="1" applyFill="1" applyBorder="1" applyAlignment="1" applyProtection="1">
      <alignment horizontal="left" vertical="center"/>
      <protection hidden="1"/>
    </xf>
    <xf numFmtId="0" fontId="25" fillId="58" borderId="40" xfId="0" applyFont="1" applyFill="1" applyBorder="1" applyAlignment="1" applyProtection="1">
      <alignment vertical="center"/>
      <protection hidden="1"/>
    </xf>
    <xf numFmtId="0" fontId="25" fillId="36" borderId="20" xfId="0" applyFont="1" applyFill="1" applyBorder="1" applyAlignment="1" applyProtection="1">
      <alignment horizontal="left" vertical="center"/>
      <protection hidden="1"/>
    </xf>
    <xf numFmtId="49" fontId="0" fillId="36" borderId="13" xfId="0" applyNumberFormat="1" applyFill="1" applyBorder="1" applyAlignment="1" applyProtection="1">
      <alignment horizontal="left" vertical="center"/>
      <protection hidden="1"/>
    </xf>
    <xf numFmtId="49" fontId="0" fillId="42" borderId="13" xfId="0" applyNumberFormat="1" applyFill="1" applyBorder="1" applyAlignment="1" applyProtection="1">
      <alignment horizontal="center" vertical="top"/>
      <protection hidden="1"/>
    </xf>
    <xf numFmtId="3" fontId="48" fillId="36" borderId="0" xfId="0" applyNumberFormat="1" applyFont="1" applyFill="1" applyBorder="1" applyAlignment="1" applyProtection="1">
      <alignment vertical="top"/>
      <protection hidden="1"/>
    </xf>
    <xf numFmtId="0" fontId="48" fillId="34" borderId="0" xfId="0" applyFont="1" applyFill="1" applyAlignment="1" applyProtection="1">
      <alignment vertical="top"/>
      <protection hidden="1"/>
    </xf>
    <xf numFmtId="0" fontId="25" fillId="34" borderId="0" xfId="0" applyFont="1" applyFill="1" applyBorder="1" applyAlignment="1" applyProtection="1">
      <alignment vertical="top"/>
      <protection hidden="1"/>
    </xf>
    <xf numFmtId="3" fontId="50" fillId="42" borderId="0" xfId="0" applyNumberFormat="1" applyFont="1" applyFill="1" applyBorder="1" applyAlignment="1" applyProtection="1">
      <alignment vertical="center"/>
      <protection hidden="1"/>
    </xf>
    <xf numFmtId="0" fontId="50" fillId="42" borderId="0" xfId="0" applyFont="1" applyFill="1" applyAlignment="1" applyProtection="1">
      <alignment horizontal="center" vertical="center"/>
      <protection hidden="1"/>
    </xf>
    <xf numFmtId="0" fontId="50" fillId="42" borderId="0" xfId="0" applyFont="1" applyFill="1" applyBorder="1" applyAlignment="1" applyProtection="1">
      <alignment horizontal="center" vertical="center"/>
      <protection hidden="1"/>
    </xf>
    <xf numFmtId="3" fontId="50" fillId="39" borderId="0" xfId="0" applyNumberFormat="1" applyFont="1" applyFill="1" applyBorder="1" applyAlignment="1" applyProtection="1">
      <alignment vertical="center"/>
      <protection hidden="1"/>
    </xf>
    <xf numFmtId="0" fontId="50" fillId="39" borderId="0" xfId="0" applyFont="1" applyFill="1" applyAlignment="1" applyProtection="1">
      <alignment horizontal="center" vertical="center"/>
      <protection hidden="1"/>
    </xf>
    <xf numFmtId="0" fontId="50" fillId="39" borderId="0" xfId="0" applyFont="1" applyFill="1" applyBorder="1" applyAlignment="1" applyProtection="1">
      <alignment horizontal="center" vertical="center"/>
      <protection hidden="1"/>
    </xf>
    <xf numFmtId="3" fontId="50" fillId="43" borderId="0" xfId="0" applyNumberFormat="1" applyFont="1" applyFill="1" applyBorder="1" applyAlignment="1" applyProtection="1">
      <alignment vertical="center"/>
      <protection hidden="1"/>
    </xf>
    <xf numFmtId="0" fontId="50" fillId="43" borderId="0" xfId="0" applyFont="1" applyFill="1" applyAlignment="1" applyProtection="1">
      <alignment horizontal="center" vertical="center"/>
      <protection hidden="1"/>
    </xf>
    <xf numFmtId="0" fontId="50" fillId="43" borderId="0" xfId="0" applyFont="1" applyFill="1" applyBorder="1" applyAlignment="1" applyProtection="1">
      <alignment horizontal="center" vertical="center"/>
      <protection hidden="1"/>
    </xf>
    <xf numFmtId="3" fontId="50" fillId="38" borderId="0" xfId="0" applyNumberFormat="1" applyFont="1" applyFill="1" applyBorder="1" applyAlignment="1" applyProtection="1">
      <alignment vertical="center"/>
      <protection hidden="1"/>
    </xf>
    <xf numFmtId="0" fontId="50" fillId="38" borderId="0" xfId="0" applyFont="1" applyFill="1" applyAlignment="1" applyProtection="1">
      <alignment horizontal="center" vertical="center"/>
      <protection hidden="1"/>
    </xf>
    <xf numFmtId="0" fontId="50" fillId="38" borderId="0" xfId="0" applyFont="1" applyFill="1" applyBorder="1" applyAlignment="1" applyProtection="1">
      <alignment horizontal="center" vertical="center"/>
      <protection hidden="1"/>
    </xf>
    <xf numFmtId="3" fontId="50" fillId="40" borderId="0" xfId="0" applyNumberFormat="1" applyFont="1" applyFill="1" applyBorder="1" applyAlignment="1" applyProtection="1">
      <alignment vertical="center"/>
      <protection hidden="1"/>
    </xf>
    <xf numFmtId="0" fontId="50" fillId="40" borderId="0" xfId="0" applyFont="1" applyFill="1" applyAlignment="1" applyProtection="1">
      <alignment horizontal="center" vertical="center"/>
      <protection hidden="1"/>
    </xf>
    <xf numFmtId="0" fontId="50" fillId="40" borderId="0" xfId="0" applyFont="1" applyFill="1" applyBorder="1" applyAlignment="1" applyProtection="1">
      <alignment horizontal="center" vertical="center"/>
      <protection hidden="1"/>
    </xf>
    <xf numFmtId="0" fontId="25" fillId="34" borderId="0" xfId="0" applyFont="1" applyFill="1" applyAlignment="1" applyProtection="1">
      <alignment horizontal="right"/>
      <protection hidden="1"/>
    </xf>
    <xf numFmtId="49" fontId="0" fillId="38" borderId="13" xfId="0" applyNumberFormat="1" applyFill="1" applyBorder="1" applyAlignment="1" applyProtection="1">
      <alignment horizontal="center" vertical="top"/>
      <protection hidden="1"/>
    </xf>
    <xf numFmtId="0" fontId="0" fillId="50" borderId="11" xfId="0" applyFill="1" applyBorder="1" applyAlignment="1" applyProtection="1">
      <alignment horizontal="center"/>
      <protection hidden="1"/>
    </xf>
    <xf numFmtId="49" fontId="0" fillId="40" borderId="13" xfId="0" applyNumberFormat="1" applyFill="1" applyBorder="1" applyAlignment="1" applyProtection="1">
      <alignment horizontal="center" vertical="top"/>
      <protection hidden="1"/>
    </xf>
    <xf numFmtId="16" fontId="0" fillId="50" borderId="11" xfId="0" applyNumberFormat="1" applyFill="1" applyBorder="1" applyAlignment="1" applyProtection="1">
      <alignment horizontal="center"/>
      <protection hidden="1"/>
    </xf>
    <xf numFmtId="0" fontId="25" fillId="59" borderId="0" xfId="0" applyFont="1" applyFill="1" applyBorder="1" applyAlignment="1" applyProtection="1">
      <alignment vertical="center"/>
      <protection hidden="1"/>
    </xf>
    <xf numFmtId="0" fontId="25" fillId="58" borderId="0" xfId="0" applyFont="1" applyFill="1" applyBorder="1" applyAlignment="1" applyProtection="1">
      <alignment vertical="center"/>
      <protection hidden="1"/>
    </xf>
    <xf numFmtId="0" fontId="25" fillId="55" borderId="0" xfId="0" applyFont="1" applyFill="1" applyBorder="1" applyAlignment="1" applyProtection="1">
      <alignment vertical="center"/>
      <protection hidden="1"/>
    </xf>
    <xf numFmtId="0" fontId="25" fillId="56" borderId="0" xfId="0" applyFont="1" applyFill="1" applyBorder="1" applyAlignment="1" applyProtection="1">
      <alignment vertical="center"/>
      <protection hidden="1"/>
    </xf>
    <xf numFmtId="0" fontId="25" fillId="39" borderId="20" xfId="0" applyFont="1" applyFill="1" applyBorder="1" applyAlignment="1" applyProtection="1">
      <alignment horizontal="left" vertical="center"/>
      <protection hidden="1"/>
    </xf>
    <xf numFmtId="0" fontId="25" fillId="42" borderId="20" xfId="0" applyFont="1" applyFill="1" applyBorder="1" applyAlignment="1" applyProtection="1">
      <alignment horizontal="left" vertical="center"/>
      <protection hidden="1"/>
    </xf>
    <xf numFmtId="0" fontId="25" fillId="43" borderId="20" xfId="0" applyFont="1" applyFill="1" applyBorder="1" applyAlignment="1" applyProtection="1">
      <alignment horizontal="left" vertical="center"/>
      <protection hidden="1"/>
    </xf>
    <xf numFmtId="0" fontId="25" fillId="38" borderId="20" xfId="0" applyFont="1" applyFill="1" applyBorder="1" applyAlignment="1" applyProtection="1">
      <alignment horizontal="left" vertical="center"/>
      <protection hidden="1"/>
    </xf>
    <xf numFmtId="49" fontId="0" fillId="39" borderId="13" xfId="0" applyNumberFormat="1" applyFill="1" applyBorder="1" applyAlignment="1" applyProtection="1">
      <alignment horizontal="left" vertical="center"/>
      <protection hidden="1"/>
    </xf>
    <xf numFmtId="49" fontId="0" fillId="42" borderId="13" xfId="0" applyNumberFormat="1" applyFill="1" applyBorder="1" applyAlignment="1" applyProtection="1">
      <alignment horizontal="left" vertical="center"/>
      <protection hidden="1"/>
    </xf>
    <xf numFmtId="49" fontId="0" fillId="43" borderId="13" xfId="0" applyNumberFormat="1" applyFill="1" applyBorder="1" applyAlignment="1" applyProtection="1">
      <alignment horizontal="left" vertical="center"/>
      <protection hidden="1"/>
    </xf>
    <xf numFmtId="49" fontId="0" fillId="38" borderId="13" xfId="0" applyNumberFormat="1" applyFill="1" applyBorder="1" applyAlignment="1" applyProtection="1">
      <alignment horizontal="left" vertical="center"/>
      <protection hidden="1"/>
    </xf>
    <xf numFmtId="0" fontId="25" fillId="40" borderId="0" xfId="0" applyFont="1" applyFill="1" applyBorder="1" applyAlignment="1" applyProtection="1">
      <alignment horizontal="left" vertical="center" wrapText="1"/>
      <protection hidden="1"/>
    </xf>
    <xf numFmtId="0" fontId="25" fillId="40" borderId="0" xfId="0" applyFont="1" applyFill="1" applyBorder="1" applyAlignment="1" applyProtection="1">
      <alignment horizontal="left" vertical="center"/>
      <protection hidden="1"/>
    </xf>
    <xf numFmtId="0" fontId="25" fillId="40" borderId="80" xfId="0" applyFont="1" applyFill="1" applyBorder="1" applyAlignment="1" applyProtection="1">
      <alignment horizontal="left" vertical="center"/>
      <protection hidden="1"/>
    </xf>
    <xf numFmtId="0" fontId="25" fillId="40" borderId="17" xfId="0" applyFont="1" applyFill="1" applyBorder="1" applyAlignment="1" applyProtection="1">
      <alignment horizontal="left" vertical="center"/>
      <protection hidden="1"/>
    </xf>
    <xf numFmtId="0" fontId="25" fillId="40" borderId="53" xfId="0" applyFont="1" applyFill="1" applyBorder="1" applyAlignment="1" applyProtection="1">
      <alignment horizontal="left" vertical="center"/>
      <protection hidden="1"/>
    </xf>
    <xf numFmtId="0" fontId="25" fillId="40" borderId="20" xfId="0" applyFont="1" applyFill="1" applyBorder="1" applyAlignment="1" applyProtection="1">
      <alignment horizontal="left" vertical="center"/>
      <protection hidden="1"/>
    </xf>
    <xf numFmtId="0" fontId="25" fillId="40" borderId="39" xfId="0" applyFont="1" applyFill="1" applyBorder="1" applyAlignment="1" applyProtection="1">
      <alignment horizontal="left" vertical="center"/>
      <protection hidden="1"/>
    </xf>
    <xf numFmtId="49" fontId="0" fillId="40" borderId="55" xfId="0" applyNumberFormat="1" applyFill="1" applyBorder="1" applyAlignment="1" applyProtection="1">
      <alignment horizontal="left" vertical="center"/>
      <protection hidden="1"/>
    </xf>
    <xf numFmtId="0" fontId="25" fillId="40" borderId="16" xfId="0" applyFont="1" applyFill="1" applyBorder="1" applyAlignment="1" applyProtection="1">
      <alignment horizontal="left" vertical="center"/>
      <protection hidden="1"/>
    </xf>
    <xf numFmtId="0" fontId="25" fillId="40" borderId="38" xfId="0" applyFont="1" applyFill="1" applyBorder="1" applyAlignment="1" applyProtection="1">
      <alignment horizontal="left" vertical="center"/>
      <protection hidden="1"/>
    </xf>
    <xf numFmtId="49" fontId="0" fillId="40" borderId="13" xfId="0" applyNumberFormat="1" applyFill="1" applyBorder="1" applyAlignment="1" applyProtection="1">
      <alignment horizontal="left" vertical="center"/>
      <protection hidden="1"/>
    </xf>
    <xf numFmtId="0" fontId="37" fillId="33" borderId="64" xfId="0" applyFont="1" applyFill="1" applyBorder="1" applyAlignment="1" applyProtection="1">
      <alignment horizontal="center" vertical="center"/>
      <protection locked="0" hidden="1"/>
    </xf>
    <xf numFmtId="0" fontId="48" fillId="0" borderId="16" xfId="0" applyFont="1" applyBorder="1" applyAlignment="1" applyProtection="1">
      <alignment horizontal="center" vertical="center"/>
      <protection hidden="1"/>
    </xf>
    <xf numFmtId="0" fontId="37" fillId="33" borderId="11" xfId="0" applyFont="1" applyFill="1" applyBorder="1" applyAlignment="1" applyProtection="1">
      <alignment horizontal="center" vertical="center"/>
      <protection locked="0" hidden="1"/>
    </xf>
    <xf numFmtId="164" fontId="37" fillId="33" borderId="11" xfId="0" applyNumberFormat="1" applyFont="1" applyFill="1" applyBorder="1" applyAlignment="1" applyProtection="1">
      <alignment horizontal="center" vertical="center"/>
      <protection locked="0" hidden="1"/>
    </xf>
    <xf numFmtId="0" fontId="37" fillId="33" borderId="65" xfId="0" applyFont="1" applyFill="1" applyBorder="1" applyAlignment="1" applyProtection="1">
      <alignment horizontal="center" vertical="center"/>
      <protection locked="0" hidden="1"/>
    </xf>
    <xf numFmtId="0" fontId="22" fillId="33" borderId="0" xfId="0" applyFont="1" applyFill="1" applyProtection="1">
      <protection hidden="1"/>
    </xf>
    <xf numFmtId="0" fontId="22" fillId="33" borderId="0" xfId="0" applyFont="1" applyFill="1" applyAlignment="1" applyProtection="1">
      <alignment horizontal="center" vertical="top"/>
      <protection hidden="1"/>
    </xf>
    <xf numFmtId="0" fontId="22" fillId="33" borderId="0" xfId="0" applyFont="1" applyFill="1" applyAlignment="1" applyProtection="1">
      <alignment horizontal="center" vertical="center"/>
      <protection hidden="1"/>
    </xf>
    <xf numFmtId="0" fontId="26" fillId="33" borderId="73" xfId="0" applyFont="1" applyFill="1" applyBorder="1" applyAlignment="1" applyProtection="1">
      <alignment horizontal="center" vertical="center"/>
      <protection hidden="1"/>
    </xf>
    <xf numFmtId="0" fontId="25" fillId="33" borderId="67" xfId="0" applyFont="1" applyFill="1" applyBorder="1" applyAlignment="1" applyProtection="1">
      <alignment vertical="center"/>
      <protection hidden="1"/>
    </xf>
    <xf numFmtId="0" fontId="25" fillId="33" borderId="68" xfId="0" applyFont="1" applyFill="1" applyBorder="1" applyAlignment="1" applyProtection="1">
      <alignment vertical="center"/>
      <protection hidden="1"/>
    </xf>
    <xf numFmtId="0" fontId="26" fillId="33" borderId="74" xfId="0" applyFont="1" applyFill="1" applyBorder="1" applyAlignment="1" applyProtection="1">
      <alignment horizontal="center" vertical="center"/>
      <protection hidden="1"/>
    </xf>
    <xf numFmtId="0" fontId="25" fillId="33" borderId="69" xfId="0" applyFont="1" applyFill="1" applyBorder="1" applyAlignment="1" applyProtection="1">
      <alignment vertical="center"/>
      <protection hidden="1"/>
    </xf>
    <xf numFmtId="0" fontId="25" fillId="33" borderId="70" xfId="0" applyFont="1" applyFill="1" applyBorder="1" applyAlignment="1" applyProtection="1">
      <alignment vertical="center"/>
      <protection hidden="1"/>
    </xf>
    <xf numFmtId="0" fontId="26" fillId="33" borderId="75" xfId="0" applyFont="1" applyFill="1" applyBorder="1" applyAlignment="1" applyProtection="1">
      <alignment horizontal="center" vertical="center"/>
      <protection hidden="1"/>
    </xf>
    <xf numFmtId="0" fontId="25" fillId="33" borderId="71" xfId="0" applyFont="1" applyFill="1" applyBorder="1" applyAlignment="1" applyProtection="1">
      <alignment vertical="center"/>
      <protection hidden="1"/>
    </xf>
    <xf numFmtId="0" fontId="25" fillId="33" borderId="72" xfId="0" applyFont="1" applyFill="1" applyBorder="1" applyAlignment="1" applyProtection="1">
      <alignment vertical="center"/>
      <protection hidden="1"/>
    </xf>
    <xf numFmtId="0" fontId="22" fillId="33" borderId="48" xfId="0" applyFont="1" applyFill="1" applyBorder="1" applyProtection="1">
      <protection hidden="1"/>
    </xf>
    <xf numFmtId="0" fontId="22" fillId="33" borderId="53" xfId="0" applyFont="1" applyFill="1" applyBorder="1" applyProtection="1">
      <protection hidden="1"/>
    </xf>
    <xf numFmtId="0" fontId="22" fillId="33" borderId="47" xfId="0" applyFont="1" applyFill="1" applyBorder="1" applyProtection="1">
      <protection hidden="1"/>
    </xf>
    <xf numFmtId="0" fontId="22" fillId="33" borderId="0" xfId="0" applyFont="1" applyFill="1" applyBorder="1" applyProtection="1">
      <protection hidden="1"/>
    </xf>
    <xf numFmtId="0" fontId="22" fillId="33" borderId="54" xfId="0" applyFont="1" applyFill="1" applyBorder="1" applyProtection="1">
      <protection hidden="1"/>
    </xf>
    <xf numFmtId="0" fontId="22" fillId="33" borderId="15" xfId="0" applyFont="1" applyFill="1" applyBorder="1" applyProtection="1">
      <protection hidden="1"/>
    </xf>
    <xf numFmtId="0" fontId="22" fillId="33" borderId="20" xfId="0" applyFont="1" applyFill="1" applyBorder="1" applyProtection="1">
      <protection hidden="1"/>
    </xf>
    <xf numFmtId="0" fontId="22" fillId="33" borderId="55" xfId="0" applyFont="1" applyFill="1" applyBorder="1" applyProtection="1">
      <protection hidden="1"/>
    </xf>
    <xf numFmtId="0" fontId="22" fillId="33" borderId="17" xfId="0" applyFont="1" applyFill="1" applyBorder="1" applyProtection="1">
      <protection hidden="1"/>
    </xf>
    <xf numFmtId="0" fontId="0" fillId="33" borderId="0" xfId="0" applyFill="1" applyProtection="1">
      <protection hidden="1"/>
    </xf>
    <xf numFmtId="0" fontId="26" fillId="58" borderId="28" xfId="0" applyFont="1" applyFill="1" applyBorder="1" applyAlignment="1" applyProtection="1">
      <alignment horizontal="right"/>
      <protection hidden="1"/>
    </xf>
    <xf numFmtId="0" fontId="26" fillId="55" borderId="28" xfId="0" applyFont="1" applyFill="1" applyBorder="1" applyAlignment="1" applyProtection="1">
      <alignment horizontal="right"/>
      <protection hidden="1"/>
    </xf>
    <xf numFmtId="0" fontId="26" fillId="59" borderId="28" xfId="0" applyFont="1" applyFill="1" applyBorder="1" applyAlignment="1" applyProtection="1">
      <alignment horizontal="right"/>
      <protection hidden="1"/>
    </xf>
    <xf numFmtId="0" fontId="26" fillId="56" borderId="28" xfId="0" applyFont="1" applyFill="1" applyBorder="1" applyAlignment="1" applyProtection="1">
      <alignment horizontal="right"/>
      <protection hidden="1"/>
    </xf>
    <xf numFmtId="0" fontId="26" fillId="57" borderId="28" xfId="0" applyFont="1" applyFill="1" applyBorder="1" applyAlignment="1" applyProtection="1">
      <alignment horizontal="right"/>
      <protection hidden="1"/>
    </xf>
    <xf numFmtId="0" fontId="26" fillId="54" borderId="28" xfId="0" applyFont="1" applyFill="1" applyBorder="1" applyAlignment="1" applyProtection="1">
      <alignment horizontal="right"/>
      <protection hidden="1"/>
    </xf>
    <xf numFmtId="0" fontId="60" fillId="58" borderId="26" xfId="0" applyFont="1" applyFill="1" applyBorder="1" applyAlignment="1" applyProtection="1">
      <alignment horizontal="center" vertical="center"/>
      <protection hidden="1"/>
    </xf>
    <xf numFmtId="0" fontId="61" fillId="58" borderId="27" xfId="0" applyFont="1" applyFill="1" applyBorder="1" applyAlignment="1" applyProtection="1">
      <alignment vertical="center"/>
      <protection hidden="1"/>
    </xf>
    <xf numFmtId="164" fontId="61" fillId="58" borderId="27" xfId="0" applyNumberFormat="1" applyFont="1" applyFill="1" applyBorder="1" applyAlignment="1" applyProtection="1">
      <alignment horizontal="left" vertical="center"/>
      <protection hidden="1"/>
    </xf>
    <xf numFmtId="0" fontId="60" fillId="58" borderId="29" xfId="0" applyFont="1" applyFill="1" applyBorder="1" applyAlignment="1" applyProtection="1">
      <alignment horizontal="center" vertical="center"/>
      <protection hidden="1"/>
    </xf>
    <xf numFmtId="0" fontId="61" fillId="58" borderId="25" xfId="0" applyFont="1" applyFill="1" applyBorder="1" applyAlignment="1" applyProtection="1">
      <alignment vertical="center"/>
      <protection hidden="1"/>
    </xf>
    <xf numFmtId="3" fontId="61" fillId="58" borderId="25" xfId="0" applyNumberFormat="1" applyFont="1" applyFill="1" applyBorder="1" applyAlignment="1" applyProtection="1">
      <alignment vertical="center"/>
      <protection hidden="1"/>
    </xf>
    <xf numFmtId="0" fontId="61" fillId="58" borderId="25" xfId="0" applyFont="1" applyFill="1" applyBorder="1" applyAlignment="1" applyProtection="1">
      <alignment horizontal="left" vertical="center"/>
      <protection hidden="1"/>
    </xf>
    <xf numFmtId="0" fontId="56" fillId="55" borderId="26" xfId="0" applyFont="1" applyFill="1" applyBorder="1" applyAlignment="1" applyProtection="1">
      <alignment horizontal="center" vertical="center"/>
      <protection hidden="1"/>
    </xf>
    <xf numFmtId="0" fontId="57" fillId="55" borderId="27" xfId="0" applyFont="1" applyFill="1" applyBorder="1" applyAlignment="1" applyProtection="1">
      <alignment vertical="center"/>
      <protection hidden="1"/>
    </xf>
    <xf numFmtId="164" fontId="57" fillId="55" borderId="27" xfId="0" applyNumberFormat="1" applyFont="1" applyFill="1" applyBorder="1" applyAlignment="1" applyProtection="1">
      <alignment horizontal="left" vertical="center"/>
      <protection hidden="1"/>
    </xf>
    <xf numFmtId="0" fontId="56" fillId="55" borderId="29" xfId="0" applyFont="1" applyFill="1" applyBorder="1" applyAlignment="1" applyProtection="1">
      <alignment horizontal="center" vertical="center"/>
      <protection hidden="1"/>
    </xf>
    <xf numFmtId="0" fontId="57" fillId="55" borderId="25" xfId="0" applyFont="1" applyFill="1" applyBorder="1" applyAlignment="1" applyProtection="1">
      <alignment vertical="center"/>
      <protection hidden="1"/>
    </xf>
    <xf numFmtId="3" fontId="57" fillId="55" borderId="25" xfId="0" applyNumberFormat="1" applyFont="1" applyFill="1" applyBorder="1" applyAlignment="1" applyProtection="1">
      <alignment vertical="center"/>
      <protection hidden="1"/>
    </xf>
    <xf numFmtId="0" fontId="57" fillId="55" borderId="25" xfId="0" applyFont="1" applyFill="1" applyBorder="1" applyAlignment="1" applyProtection="1">
      <alignment horizontal="left" vertical="center"/>
      <protection hidden="1"/>
    </xf>
    <xf numFmtId="0" fontId="64" fillId="59" borderId="26" xfId="0" applyFont="1" applyFill="1" applyBorder="1" applyAlignment="1" applyProtection="1">
      <alignment horizontal="center" vertical="center"/>
      <protection hidden="1"/>
    </xf>
    <xf numFmtId="0" fontId="65" fillId="59" borderId="27" xfId="0" applyFont="1" applyFill="1" applyBorder="1" applyAlignment="1" applyProtection="1">
      <alignment vertical="center"/>
      <protection hidden="1"/>
    </xf>
    <xf numFmtId="164" fontId="65" fillId="59" borderId="27" xfId="0" applyNumberFormat="1" applyFont="1" applyFill="1" applyBorder="1" applyAlignment="1" applyProtection="1">
      <alignment horizontal="left" vertical="center"/>
      <protection hidden="1"/>
    </xf>
    <xf numFmtId="0" fontId="58" fillId="56" borderId="26" xfId="0" applyFont="1" applyFill="1" applyBorder="1" applyAlignment="1" applyProtection="1">
      <alignment horizontal="center" vertical="center"/>
      <protection hidden="1"/>
    </xf>
    <xf numFmtId="0" fontId="59" fillId="56" borderId="27" xfId="0" applyFont="1" applyFill="1" applyBorder="1" applyAlignment="1" applyProtection="1">
      <alignment vertical="center"/>
      <protection hidden="1"/>
    </xf>
    <xf numFmtId="164" fontId="59" fillId="56" borderId="27" xfId="0" applyNumberFormat="1" applyFont="1" applyFill="1" applyBorder="1" applyAlignment="1" applyProtection="1">
      <alignment horizontal="left" vertical="center"/>
      <protection hidden="1"/>
    </xf>
    <xf numFmtId="0" fontId="66" fillId="57" borderId="26" xfId="0" applyFont="1" applyFill="1" applyBorder="1" applyAlignment="1" applyProtection="1">
      <alignment horizontal="center" vertical="center"/>
      <protection hidden="1"/>
    </xf>
    <xf numFmtId="0" fontId="67" fillId="57" borderId="27" xfId="0" applyFont="1" applyFill="1" applyBorder="1" applyAlignment="1" applyProtection="1">
      <alignment vertical="center"/>
      <protection hidden="1"/>
    </xf>
    <xf numFmtId="164" fontId="67" fillId="57" borderId="27" xfId="0" applyNumberFormat="1" applyFont="1" applyFill="1" applyBorder="1" applyAlignment="1" applyProtection="1">
      <alignment horizontal="left" vertical="center"/>
      <protection hidden="1"/>
    </xf>
    <xf numFmtId="0" fontId="62" fillId="54" borderId="26" xfId="0" applyFont="1" applyFill="1" applyBorder="1" applyAlignment="1" applyProtection="1">
      <alignment horizontal="center" vertical="center"/>
      <protection hidden="1"/>
    </xf>
    <xf numFmtId="0" fontId="63" fillId="54" borderId="27" xfId="0" applyFont="1" applyFill="1" applyBorder="1" applyAlignment="1" applyProtection="1">
      <alignment vertical="center"/>
      <protection hidden="1"/>
    </xf>
    <xf numFmtId="164" fontId="63" fillId="54" borderId="27" xfId="0" applyNumberFormat="1" applyFont="1" applyFill="1" applyBorder="1" applyAlignment="1" applyProtection="1">
      <alignment horizontal="left" vertical="center"/>
      <protection hidden="1"/>
    </xf>
    <xf numFmtId="0" fontId="68" fillId="34" borderId="0" xfId="0" applyFont="1" applyFill="1" applyProtection="1">
      <protection hidden="1"/>
    </xf>
    <xf numFmtId="0" fontId="52" fillId="35" borderId="35" xfId="0" applyFont="1" applyFill="1" applyBorder="1" applyAlignment="1" applyProtection="1">
      <alignment horizontal="left"/>
      <protection hidden="1"/>
    </xf>
    <xf numFmtId="0" fontId="55" fillId="61" borderId="41" xfId="42" applyNumberFormat="1" applyFont="1" applyFill="1" applyBorder="1" applyAlignment="1" applyProtection="1">
      <alignment horizontal="center" vertical="center" wrapText="1"/>
      <protection hidden="1"/>
    </xf>
    <xf numFmtId="0" fontId="55" fillId="61" borderId="52" xfId="42" applyNumberFormat="1" applyFont="1" applyFill="1" applyBorder="1" applyAlignment="1" applyProtection="1">
      <alignment horizontal="center" vertical="center" wrapText="1"/>
      <protection hidden="1"/>
    </xf>
    <xf numFmtId="164" fontId="26" fillId="60" borderId="10" xfId="0" applyNumberFormat="1" applyFont="1" applyFill="1" applyBorder="1" applyAlignment="1" applyProtection="1">
      <alignment horizontal="center" vertical="center"/>
      <protection hidden="1"/>
    </xf>
    <xf numFmtId="164" fontId="25" fillId="62" borderId="45" xfId="0" applyNumberFormat="1" applyFont="1" applyFill="1" applyBorder="1" applyAlignment="1" applyProtection="1">
      <alignment horizontal="center" vertical="center"/>
      <protection hidden="1"/>
    </xf>
    <xf numFmtId="164" fontId="25" fillId="62" borderId="76" xfId="0" applyNumberFormat="1" applyFont="1" applyFill="1" applyBorder="1" applyAlignment="1" applyProtection="1">
      <alignment horizontal="center" vertical="center"/>
      <protection hidden="1"/>
    </xf>
    <xf numFmtId="164" fontId="25" fillId="62" borderId="46" xfId="0" applyNumberFormat="1" applyFont="1" applyFill="1" applyBorder="1" applyAlignment="1" applyProtection="1">
      <alignment horizontal="center" vertical="center"/>
      <protection hidden="1"/>
    </xf>
    <xf numFmtId="3" fontId="31" fillId="56" borderId="23" xfId="0" applyNumberFormat="1" applyFont="1" applyFill="1" applyBorder="1" applyAlignment="1" applyProtection="1">
      <alignment horizontal="center" vertical="center"/>
      <protection hidden="1"/>
    </xf>
    <xf numFmtId="0" fontId="25" fillId="56" borderId="43" xfId="0" applyFont="1" applyFill="1" applyBorder="1" applyAlignment="1" applyProtection="1">
      <alignment horizontal="left" vertical="center"/>
      <protection hidden="1"/>
    </xf>
    <xf numFmtId="0" fontId="26" fillId="56" borderId="26" xfId="0" applyFont="1" applyFill="1" applyBorder="1" applyAlignment="1" applyProtection="1">
      <alignment horizontal="right"/>
      <protection hidden="1"/>
    </xf>
    <xf numFmtId="0" fontId="48" fillId="56" borderId="29" xfId="0" applyFont="1" applyFill="1" applyBorder="1" applyAlignment="1" applyProtection="1">
      <alignment vertical="center"/>
      <protection hidden="1"/>
    </xf>
    <xf numFmtId="164" fontId="26" fillId="60" borderId="24" xfId="0" applyNumberFormat="1" applyFont="1" applyFill="1" applyBorder="1" applyAlignment="1" applyProtection="1">
      <alignment horizontal="center" vertical="center"/>
      <protection hidden="1"/>
    </xf>
    <xf numFmtId="3" fontId="31" fillId="59" borderId="23" xfId="0" applyNumberFormat="1" applyFont="1" applyFill="1" applyBorder="1" applyAlignment="1" applyProtection="1">
      <alignment horizontal="center" vertical="center"/>
      <protection hidden="1"/>
    </xf>
    <xf numFmtId="0" fontId="26" fillId="59" borderId="26" xfId="0" applyFont="1" applyFill="1" applyBorder="1" applyAlignment="1" applyProtection="1">
      <alignment horizontal="right"/>
      <protection hidden="1"/>
    </xf>
    <xf numFmtId="0" fontId="48" fillId="59" borderId="29" xfId="0" applyFont="1" applyFill="1" applyBorder="1" applyAlignment="1" applyProtection="1">
      <alignment vertical="center"/>
      <protection hidden="1"/>
    </xf>
    <xf numFmtId="3" fontId="25" fillId="62" borderId="45" xfId="0" applyNumberFormat="1" applyFont="1" applyFill="1" applyBorder="1" applyAlignment="1" applyProtection="1">
      <alignment horizontal="center" vertical="center"/>
      <protection hidden="1"/>
    </xf>
    <xf numFmtId="3" fontId="25" fillId="62" borderId="76" xfId="0" applyNumberFormat="1" applyFont="1" applyFill="1" applyBorder="1" applyAlignment="1" applyProtection="1">
      <alignment horizontal="center" vertical="center"/>
      <protection hidden="1"/>
    </xf>
    <xf numFmtId="3" fontId="25" fillId="62" borderId="46" xfId="0" applyNumberFormat="1" applyFont="1" applyFill="1" applyBorder="1" applyAlignment="1" applyProtection="1">
      <alignment horizontal="center" vertical="center"/>
      <protection hidden="1"/>
    </xf>
    <xf numFmtId="0" fontId="25" fillId="33" borderId="0" xfId="0" applyFont="1" applyFill="1" applyAlignment="1" applyProtection="1">
      <protection hidden="1"/>
    </xf>
    <xf numFmtId="0" fontId="39" fillId="33" borderId="35" xfId="0" applyFont="1" applyFill="1" applyBorder="1" applyAlignment="1" applyProtection="1">
      <alignment horizontal="left"/>
      <protection hidden="1"/>
    </xf>
    <xf numFmtId="0" fontId="25" fillId="33" borderId="0" xfId="0" applyFont="1" applyFill="1" applyBorder="1" applyAlignment="1" applyProtection="1">
      <protection hidden="1"/>
    </xf>
    <xf numFmtId="0" fontId="48" fillId="33" borderId="0" xfId="0" applyFont="1" applyFill="1" applyBorder="1" applyAlignment="1" applyProtection="1">
      <protection hidden="1"/>
    </xf>
    <xf numFmtId="0" fontId="25" fillId="33" borderId="36" xfId="0" applyFont="1" applyFill="1" applyBorder="1" applyAlignment="1" applyProtection="1">
      <protection hidden="1"/>
    </xf>
    <xf numFmtId="0" fontId="48" fillId="33" borderId="0" xfId="0" applyFont="1" applyFill="1" applyAlignment="1" applyProtection="1">
      <protection hidden="1"/>
    </xf>
    <xf numFmtId="0" fontId="25" fillId="38" borderId="16" xfId="0" applyFont="1" applyFill="1" applyBorder="1" applyAlignment="1" applyProtection="1">
      <alignment horizontal="left" vertical="center" wrapText="1"/>
      <protection hidden="1"/>
    </xf>
    <xf numFmtId="0" fontId="25" fillId="43" borderId="16" xfId="0" applyFont="1" applyFill="1" applyBorder="1" applyAlignment="1" applyProtection="1">
      <alignment horizontal="left" vertical="center" wrapText="1"/>
      <protection hidden="1"/>
    </xf>
    <xf numFmtId="0" fontId="25" fillId="39" borderId="16" xfId="0" applyFont="1" applyFill="1" applyBorder="1" applyAlignment="1" applyProtection="1">
      <alignment horizontal="left" vertical="center" wrapText="1"/>
      <protection hidden="1"/>
    </xf>
    <xf numFmtId="0" fontId="25" fillId="42" borderId="16" xfId="0" applyFont="1" applyFill="1" applyBorder="1" applyAlignment="1" applyProtection="1">
      <alignment horizontal="left" vertical="center" wrapText="1"/>
      <protection hidden="1"/>
    </xf>
    <xf numFmtId="0" fontId="25" fillId="36" borderId="16" xfId="0" applyFont="1" applyFill="1" applyBorder="1" applyAlignment="1" applyProtection="1">
      <alignment horizontal="left" vertical="center" wrapText="1"/>
      <protection hidden="1"/>
    </xf>
    <xf numFmtId="164" fontId="26" fillId="45" borderId="43" xfId="0" applyNumberFormat="1" applyFont="1" applyFill="1" applyBorder="1" applyAlignment="1" applyProtection="1">
      <alignment horizontal="center" vertical="center"/>
      <protection hidden="1"/>
    </xf>
    <xf numFmtId="164" fontId="69" fillId="33" borderId="0" xfId="0" applyNumberFormat="1" applyFont="1" applyFill="1" applyBorder="1" applyAlignment="1" applyProtection="1">
      <alignment horizontal="right" vertical="center"/>
      <protection hidden="1"/>
    </xf>
    <xf numFmtId="164" fontId="26" fillId="35" borderId="43" xfId="0" applyNumberFormat="1" applyFont="1" applyFill="1" applyBorder="1" applyAlignment="1" applyProtection="1">
      <alignment horizontal="center" vertical="center"/>
      <protection hidden="1"/>
    </xf>
    <xf numFmtId="164" fontId="26" fillId="46" borderId="43" xfId="0" applyNumberFormat="1" applyFont="1" applyFill="1" applyBorder="1" applyAlignment="1" applyProtection="1">
      <alignment horizontal="center" vertical="center"/>
      <protection hidden="1"/>
    </xf>
    <xf numFmtId="0" fontId="22" fillId="33" borderId="0" xfId="0" applyFont="1" applyFill="1" applyAlignment="1" applyProtection="1">
      <alignment horizontal="center"/>
      <protection hidden="1"/>
    </xf>
    <xf numFmtId="0" fontId="44" fillId="33" borderId="0" xfId="0" applyFont="1" applyFill="1" applyAlignment="1" applyProtection="1">
      <alignment horizontal="center" vertical="top"/>
      <protection hidden="1"/>
    </xf>
    <xf numFmtId="0" fontId="39" fillId="33" borderId="0" xfId="0" applyFont="1" applyFill="1" applyAlignment="1" applyProtection="1">
      <alignment horizontal="center" vertical="center"/>
      <protection hidden="1"/>
    </xf>
    <xf numFmtId="0" fontId="30" fillId="33" borderId="0" xfId="0" applyFont="1" applyFill="1" applyAlignment="1" applyProtection="1">
      <alignment horizontal="center" vertical="center" shrinkToFit="1"/>
      <protection hidden="1"/>
    </xf>
    <xf numFmtId="0" fontId="27" fillId="33" borderId="0" xfId="0" applyFont="1" applyFill="1" applyAlignment="1" applyProtection="1">
      <alignment horizontal="left" vertical="center" wrapText="1"/>
      <protection hidden="1"/>
    </xf>
    <xf numFmtId="0" fontId="43" fillId="35" borderId="12" xfId="0" applyFont="1" applyFill="1" applyBorder="1" applyAlignment="1" applyProtection="1">
      <alignment horizontal="center" vertical="top"/>
      <protection hidden="1"/>
    </xf>
    <xf numFmtId="0" fontId="43" fillId="35" borderId="16" xfId="0" applyFont="1" applyFill="1" applyBorder="1" applyAlignment="1" applyProtection="1">
      <alignment horizontal="center" vertical="top"/>
      <protection hidden="1"/>
    </xf>
    <xf numFmtId="0" fontId="43" fillId="35" borderId="13" xfId="0" applyFont="1" applyFill="1" applyBorder="1" applyAlignment="1" applyProtection="1">
      <alignment horizontal="center" vertical="top"/>
      <protection hidden="1"/>
    </xf>
    <xf numFmtId="0" fontId="24" fillId="52" borderId="106" xfId="51" applyFont="1" applyFill="1" applyBorder="1" applyAlignment="1" applyProtection="1">
      <alignment horizontal="center" vertical="center"/>
      <protection hidden="1"/>
    </xf>
    <xf numFmtId="0" fontId="24" fillId="52" borderId="107" xfId="51" applyFont="1" applyFill="1" applyBorder="1" applyAlignment="1" applyProtection="1">
      <alignment horizontal="center" vertical="center"/>
      <protection hidden="1"/>
    </xf>
    <xf numFmtId="0" fontId="24" fillId="52" borderId="108" xfId="51" applyFont="1" applyFill="1" applyBorder="1" applyAlignment="1" applyProtection="1">
      <alignment horizontal="center" vertical="center"/>
      <protection hidden="1"/>
    </xf>
    <xf numFmtId="0" fontId="24" fillId="47" borderId="106" xfId="51" applyFont="1" applyFill="1" applyBorder="1" applyAlignment="1" applyProtection="1">
      <alignment horizontal="center" vertical="center"/>
      <protection hidden="1"/>
    </xf>
    <xf numFmtId="0" fontId="24" fillId="47" borderId="107" xfId="51" applyFont="1" applyFill="1" applyBorder="1" applyAlignment="1" applyProtection="1">
      <alignment horizontal="center" vertical="center"/>
      <protection hidden="1"/>
    </xf>
    <xf numFmtId="0" fontId="24" fillId="47" borderId="108" xfId="51" applyFont="1" applyFill="1" applyBorder="1" applyAlignment="1" applyProtection="1">
      <alignment horizontal="center" vertical="center"/>
      <protection hidden="1"/>
    </xf>
    <xf numFmtId="0" fontId="45" fillId="33" borderId="17" xfId="0" applyFont="1" applyFill="1" applyBorder="1" applyAlignment="1" applyProtection="1">
      <alignment horizontal="center"/>
      <protection hidden="1"/>
    </xf>
    <xf numFmtId="0" fontId="24" fillId="53" borderId="106" xfId="51" applyFont="1" applyFill="1" applyBorder="1" applyAlignment="1" applyProtection="1">
      <alignment horizontal="center" vertical="center"/>
      <protection hidden="1"/>
    </xf>
    <xf numFmtId="0" fontId="24" fillId="53" borderId="107" xfId="51" applyFont="1" applyFill="1" applyBorder="1" applyAlignment="1" applyProtection="1">
      <alignment horizontal="center" vertical="center"/>
      <protection hidden="1"/>
    </xf>
    <xf numFmtId="0" fontId="24" fillId="53" borderId="108" xfId="51" applyFont="1" applyFill="1" applyBorder="1" applyAlignment="1" applyProtection="1">
      <alignment horizontal="center" vertical="center"/>
      <protection hidden="1"/>
    </xf>
    <xf numFmtId="0" fontId="24" fillId="35" borderId="106" xfId="51" applyFont="1" applyFill="1" applyBorder="1" applyAlignment="1" applyProtection="1">
      <alignment horizontal="center" vertical="center"/>
      <protection hidden="1"/>
    </xf>
    <xf numFmtId="0" fontId="24" fillId="35" borderId="107" xfId="51" applyFont="1" applyFill="1" applyBorder="1" applyAlignment="1" applyProtection="1">
      <alignment horizontal="center" vertical="center"/>
      <protection hidden="1"/>
    </xf>
    <xf numFmtId="0" fontId="24" fillId="35" borderId="108" xfId="51" applyFont="1" applyFill="1" applyBorder="1" applyAlignment="1" applyProtection="1">
      <alignment horizontal="center" vertical="center"/>
      <protection hidden="1"/>
    </xf>
    <xf numFmtId="0" fontId="24" fillId="51" borderId="106" xfId="51" applyFont="1" applyFill="1" applyBorder="1" applyAlignment="1" applyProtection="1">
      <alignment horizontal="center" vertical="center"/>
      <protection hidden="1"/>
    </xf>
    <xf numFmtId="0" fontId="24" fillId="51" borderId="107" xfId="51" applyFont="1" applyFill="1" applyBorder="1" applyAlignment="1" applyProtection="1">
      <alignment horizontal="center" vertical="center"/>
      <protection hidden="1"/>
    </xf>
    <xf numFmtId="0" fontId="24" fillId="51" borderId="108" xfId="51" applyFont="1" applyFill="1" applyBorder="1" applyAlignment="1" applyProtection="1">
      <alignment horizontal="center" vertical="center"/>
      <protection hidden="1"/>
    </xf>
    <xf numFmtId="0" fontId="24" fillId="37" borderId="106" xfId="51" applyFont="1" applyFill="1" applyBorder="1" applyAlignment="1" applyProtection="1">
      <alignment horizontal="center" vertical="center"/>
      <protection hidden="1"/>
    </xf>
    <xf numFmtId="0" fontId="24" fillId="37" borderId="107" xfId="51" applyFont="1" applyFill="1" applyBorder="1" applyAlignment="1" applyProtection="1">
      <alignment horizontal="center" vertical="center"/>
      <protection hidden="1"/>
    </xf>
    <xf numFmtId="0" fontId="24" fillId="37" borderId="108" xfId="51" applyFont="1" applyFill="1" applyBorder="1" applyAlignment="1" applyProtection="1">
      <alignment horizontal="center" vertical="center"/>
      <protection hidden="1"/>
    </xf>
    <xf numFmtId="0" fontId="34" fillId="33" borderId="0" xfId="0" applyFont="1" applyFill="1" applyBorder="1" applyAlignment="1" applyProtection="1">
      <alignment horizontal="left" vertical="top" wrapText="1"/>
      <protection hidden="1"/>
    </xf>
    <xf numFmtId="0" fontId="34" fillId="33" borderId="36" xfId="0" applyFont="1" applyFill="1" applyBorder="1" applyAlignment="1" applyProtection="1">
      <alignment horizontal="left" vertical="top" wrapText="1"/>
      <protection hidden="1"/>
    </xf>
    <xf numFmtId="0" fontId="34" fillId="55" borderId="12" xfId="0" applyNumberFormat="1" applyFont="1" applyFill="1" applyBorder="1" applyAlignment="1" applyProtection="1">
      <alignment horizontal="left" vertical="center" wrapText="1"/>
      <protection hidden="1"/>
    </xf>
    <xf numFmtId="0" fontId="34" fillId="55" borderId="16" xfId="0" applyNumberFormat="1" applyFont="1" applyFill="1" applyBorder="1" applyAlignment="1" applyProtection="1">
      <alignment horizontal="left" vertical="center" wrapText="1"/>
      <protection hidden="1"/>
    </xf>
    <xf numFmtId="0" fontId="25" fillId="55" borderId="38" xfId="0" applyFont="1" applyFill="1" applyBorder="1" applyAlignment="1" applyProtection="1">
      <alignment horizontal="left" vertical="top"/>
      <protection hidden="1"/>
    </xf>
    <xf numFmtId="0" fontId="25" fillId="55" borderId="16" xfId="0" applyFont="1" applyFill="1" applyBorder="1" applyAlignment="1" applyProtection="1">
      <alignment horizontal="left" vertical="top"/>
      <protection hidden="1"/>
    </xf>
    <xf numFmtId="0" fontId="25" fillId="55" borderId="64" xfId="0" applyFont="1" applyFill="1" applyBorder="1" applyAlignment="1" applyProtection="1">
      <alignment horizontal="left" vertical="top"/>
      <protection hidden="1"/>
    </xf>
    <xf numFmtId="0" fontId="26" fillId="38" borderId="26" xfId="0" applyFont="1" applyFill="1" applyBorder="1" applyAlignment="1" applyProtection="1">
      <alignment horizontal="left" vertical="center" wrapText="1"/>
      <protection hidden="1"/>
    </xf>
    <xf numFmtId="0" fontId="26" fillId="38" borderId="27" xfId="0" applyFont="1" applyFill="1" applyBorder="1" applyAlignment="1" applyProtection="1">
      <alignment horizontal="left" vertical="center" wrapText="1"/>
      <protection hidden="1"/>
    </xf>
    <xf numFmtId="0" fontId="26" fillId="38" borderId="29" xfId="0" applyFont="1" applyFill="1" applyBorder="1" applyAlignment="1" applyProtection="1">
      <alignment horizontal="left" vertical="center" wrapText="1"/>
      <protection hidden="1"/>
    </xf>
    <xf numFmtId="0" fontId="26" fillId="38" borderId="25" xfId="0" applyFont="1" applyFill="1" applyBorder="1" applyAlignment="1" applyProtection="1">
      <alignment horizontal="left" vertical="center" wrapText="1"/>
      <protection hidden="1"/>
    </xf>
    <xf numFmtId="0" fontId="34" fillId="55" borderId="12" xfId="42" applyNumberFormat="1" applyFont="1" applyFill="1" applyBorder="1" applyAlignment="1" applyProtection="1">
      <alignment horizontal="left" vertical="center" wrapText="1"/>
      <protection hidden="1"/>
    </xf>
    <xf numFmtId="0" fontId="34" fillId="55" borderId="16" xfId="42" applyNumberFormat="1" applyFont="1" applyFill="1" applyBorder="1" applyAlignment="1" applyProtection="1">
      <alignment horizontal="left" vertical="center" wrapText="1"/>
      <protection hidden="1"/>
    </xf>
    <xf numFmtId="0" fontId="25" fillId="55" borderId="38" xfId="0" applyFont="1" applyFill="1" applyBorder="1" applyAlignment="1" applyProtection="1">
      <alignment horizontal="left" vertical="top" wrapText="1"/>
      <protection hidden="1"/>
    </xf>
    <xf numFmtId="0" fontId="25" fillId="55" borderId="16" xfId="0" applyFont="1" applyFill="1" applyBorder="1" applyAlignment="1" applyProtection="1">
      <alignment horizontal="left" vertical="top" wrapText="1"/>
      <protection hidden="1"/>
    </xf>
    <xf numFmtId="0" fontId="25" fillId="55" borderId="64" xfId="0" applyFont="1" applyFill="1" applyBorder="1" applyAlignment="1" applyProtection="1">
      <alignment horizontal="left" vertical="top" wrapText="1"/>
      <protection hidden="1"/>
    </xf>
    <xf numFmtId="0" fontId="34" fillId="55" borderId="80" xfId="0" applyFont="1" applyFill="1" applyBorder="1" applyAlignment="1" applyProtection="1">
      <alignment horizontal="left" vertical="top" wrapText="1"/>
      <protection hidden="1"/>
    </xf>
    <xf numFmtId="0" fontId="34" fillId="55" borderId="17" xfId="0" applyFont="1" applyFill="1" applyBorder="1" applyAlignment="1" applyProtection="1">
      <alignment horizontal="left" vertical="top" wrapText="1"/>
      <protection hidden="1"/>
    </xf>
    <xf numFmtId="0" fontId="34" fillId="55" borderId="81" xfId="0" applyFont="1" applyFill="1" applyBorder="1" applyAlignment="1" applyProtection="1">
      <alignment horizontal="left" vertical="top" wrapText="1"/>
      <protection hidden="1"/>
    </xf>
    <xf numFmtId="0" fontId="34" fillId="55" borderId="35" xfId="0" applyFont="1" applyFill="1" applyBorder="1" applyAlignment="1" applyProtection="1">
      <alignment horizontal="left" vertical="top" wrapText="1"/>
      <protection hidden="1"/>
    </xf>
    <xf numFmtId="0" fontId="34" fillId="55" borderId="0" xfId="0" applyFont="1" applyFill="1" applyBorder="1" applyAlignment="1" applyProtection="1">
      <alignment horizontal="left" vertical="top" wrapText="1"/>
      <protection hidden="1"/>
    </xf>
    <xf numFmtId="0" fontId="34" fillId="55" borderId="36" xfId="0" applyFont="1" applyFill="1" applyBorder="1" applyAlignment="1" applyProtection="1">
      <alignment horizontal="left" vertical="top" wrapText="1"/>
      <protection hidden="1"/>
    </xf>
    <xf numFmtId="0" fontId="34" fillId="55" borderId="39" xfId="0" applyFont="1" applyFill="1" applyBorder="1" applyAlignment="1" applyProtection="1">
      <alignment horizontal="left" vertical="top" wrapText="1"/>
      <protection hidden="1"/>
    </xf>
    <xf numFmtId="0" fontId="34" fillId="55" borderId="20" xfId="0" applyFont="1" applyFill="1" applyBorder="1" applyAlignment="1" applyProtection="1">
      <alignment horizontal="left" vertical="top" wrapText="1"/>
      <protection hidden="1"/>
    </xf>
    <xf numFmtId="0" fontId="34" fillId="55" borderId="66" xfId="0" applyFont="1" applyFill="1" applyBorder="1" applyAlignment="1" applyProtection="1">
      <alignment horizontal="left" vertical="top" wrapText="1"/>
      <protection hidden="1"/>
    </xf>
    <xf numFmtId="0" fontId="25" fillId="38" borderId="82" xfId="0" applyFont="1" applyFill="1" applyBorder="1" applyAlignment="1" applyProtection="1">
      <alignment horizontal="center" vertical="center" textRotation="90"/>
      <protection hidden="1"/>
    </xf>
    <xf numFmtId="0" fontId="25" fillId="38" borderId="83" xfId="0" applyFont="1" applyFill="1" applyBorder="1" applyAlignment="1" applyProtection="1">
      <alignment horizontal="center" vertical="center" textRotation="90"/>
      <protection hidden="1"/>
    </xf>
    <xf numFmtId="0" fontId="25" fillId="38" borderId="84" xfId="0" applyFont="1" applyFill="1" applyBorder="1" applyAlignment="1" applyProtection="1">
      <alignment horizontal="center" vertical="center" textRotation="90"/>
      <protection hidden="1"/>
    </xf>
    <xf numFmtId="0" fontId="34" fillId="55" borderId="12" xfId="0" applyNumberFormat="1" applyFont="1" applyFill="1" applyBorder="1" applyAlignment="1" applyProtection="1">
      <alignment horizontal="left" vertical="center"/>
      <protection hidden="1"/>
    </xf>
    <xf numFmtId="0" fontId="34" fillId="55" borderId="16" xfId="0" applyNumberFormat="1" applyFont="1" applyFill="1" applyBorder="1" applyAlignment="1" applyProtection="1">
      <alignment horizontal="left" vertical="center"/>
      <protection hidden="1"/>
    </xf>
    <xf numFmtId="0" fontId="25" fillId="55" borderId="57" xfId="0" applyNumberFormat="1" applyFont="1" applyFill="1" applyBorder="1" applyAlignment="1" applyProtection="1">
      <alignment horizontal="left" vertical="center"/>
      <protection hidden="1"/>
    </xf>
    <xf numFmtId="0" fontId="25" fillId="55" borderId="58" xfId="0" applyNumberFormat="1" applyFont="1" applyFill="1" applyBorder="1" applyAlignment="1" applyProtection="1">
      <alignment horizontal="left" vertical="center"/>
      <protection hidden="1"/>
    </xf>
    <xf numFmtId="0" fontId="53" fillId="35" borderId="47" xfId="0" applyFont="1" applyFill="1" applyBorder="1" applyAlignment="1" applyProtection="1">
      <alignment horizontal="left" vertical="center" wrapText="1"/>
      <protection hidden="1"/>
    </xf>
    <xf numFmtId="0" fontId="53" fillId="35" borderId="0" xfId="0" applyFont="1" applyFill="1" applyBorder="1" applyAlignment="1" applyProtection="1">
      <alignment horizontal="left" vertical="center" wrapText="1"/>
      <protection hidden="1"/>
    </xf>
    <xf numFmtId="0" fontId="53" fillId="35" borderId="36" xfId="0" applyFont="1" applyFill="1" applyBorder="1" applyAlignment="1" applyProtection="1">
      <alignment horizontal="left" vertical="center" wrapText="1"/>
      <protection hidden="1"/>
    </xf>
    <xf numFmtId="0" fontId="53" fillId="35" borderId="25" xfId="0" applyFont="1" applyFill="1" applyBorder="1" applyAlignment="1" applyProtection="1">
      <alignment vertical="center" wrapText="1"/>
      <protection hidden="1"/>
    </xf>
    <xf numFmtId="0" fontId="26" fillId="38" borderId="59" xfId="0" applyFont="1" applyFill="1" applyBorder="1" applyAlignment="1" applyProtection="1">
      <alignment horizontal="center" vertical="center"/>
      <protection hidden="1"/>
    </xf>
    <xf numFmtId="0" fontId="26" fillId="38" borderId="60" xfId="0" applyFont="1" applyFill="1" applyBorder="1" applyAlignment="1" applyProtection="1">
      <alignment horizontal="center" vertical="center"/>
      <protection hidden="1"/>
    </xf>
    <xf numFmtId="3" fontId="26" fillId="38" borderId="61" xfId="0" applyNumberFormat="1" applyFont="1" applyFill="1" applyBorder="1" applyAlignment="1" applyProtection="1">
      <alignment horizontal="center" vertical="center"/>
      <protection hidden="1"/>
    </xf>
    <xf numFmtId="3" fontId="26" fillId="38" borderId="60" xfId="0" applyNumberFormat="1" applyFont="1" applyFill="1" applyBorder="1" applyAlignment="1" applyProtection="1">
      <alignment horizontal="center" vertical="center"/>
      <protection hidden="1"/>
    </xf>
    <xf numFmtId="3" fontId="26" fillId="38" borderId="65" xfId="0" applyNumberFormat="1" applyFont="1" applyFill="1" applyBorder="1" applyAlignment="1" applyProtection="1">
      <alignment horizontal="center" vertical="center"/>
      <protection hidden="1"/>
    </xf>
    <xf numFmtId="0" fontId="34" fillId="55" borderId="38" xfId="0" applyFont="1" applyFill="1" applyBorder="1" applyAlignment="1" applyProtection="1">
      <alignment horizontal="left" vertical="top" wrapText="1"/>
      <protection hidden="1"/>
    </xf>
    <xf numFmtId="0" fontId="34" fillId="55" borderId="16" xfId="0" applyFont="1" applyFill="1" applyBorder="1" applyAlignment="1" applyProtection="1">
      <alignment horizontal="left" vertical="top" wrapText="1"/>
      <protection hidden="1"/>
    </xf>
    <xf numFmtId="0" fontId="34" fillId="55" borderId="64" xfId="0" applyFont="1" applyFill="1" applyBorder="1" applyAlignment="1" applyProtection="1">
      <alignment horizontal="left" vertical="top" wrapText="1"/>
      <protection hidden="1"/>
    </xf>
    <xf numFmtId="0" fontId="25" fillId="55" borderId="63" xfId="0" applyFont="1" applyFill="1" applyBorder="1" applyAlignment="1" applyProtection="1">
      <alignment horizontal="left" vertical="top" wrapText="1"/>
      <protection hidden="1"/>
    </xf>
    <xf numFmtId="0" fontId="25" fillId="55" borderId="58" xfId="0" applyFont="1" applyFill="1" applyBorder="1" applyAlignment="1" applyProtection="1">
      <alignment horizontal="left" vertical="top" wrapText="1"/>
      <protection hidden="1"/>
    </xf>
    <xf numFmtId="0" fontId="25" fillId="55" borderId="99" xfId="0" applyFont="1" applyFill="1" applyBorder="1" applyAlignment="1" applyProtection="1">
      <alignment horizontal="left" vertical="top" wrapText="1"/>
      <protection hidden="1"/>
    </xf>
    <xf numFmtId="0" fontId="25" fillId="40" borderId="13" xfId="0" applyFont="1" applyFill="1" applyBorder="1" applyAlignment="1" applyProtection="1">
      <alignment horizontal="left" vertical="center" wrapText="1"/>
      <protection hidden="1"/>
    </xf>
    <xf numFmtId="0" fontId="25" fillId="40" borderId="11" xfId="0" applyFont="1" applyFill="1" applyBorder="1" applyAlignment="1" applyProtection="1">
      <alignment horizontal="left" vertical="center" wrapText="1"/>
      <protection hidden="1"/>
    </xf>
    <xf numFmtId="0" fontId="25" fillId="40" borderId="37" xfId="0" applyFont="1" applyFill="1" applyBorder="1" applyAlignment="1" applyProtection="1">
      <alignment horizontal="left" vertical="center" wrapText="1"/>
      <protection hidden="1"/>
    </xf>
    <xf numFmtId="0" fontId="25" fillId="40" borderId="103" xfId="0" applyFont="1" applyFill="1" applyBorder="1" applyAlignment="1" applyProtection="1">
      <alignment horizontal="left" vertical="center" wrapText="1"/>
      <protection hidden="1"/>
    </xf>
    <xf numFmtId="0" fontId="32" fillId="40" borderId="85" xfId="42" applyNumberFormat="1" applyFont="1" applyFill="1" applyBorder="1" applyAlignment="1" applyProtection="1">
      <alignment horizontal="center" textRotation="90" wrapText="1"/>
      <protection hidden="1"/>
    </xf>
    <xf numFmtId="0" fontId="32" fillId="40" borderId="42" xfId="42" applyNumberFormat="1" applyFont="1" applyFill="1" applyBorder="1" applyAlignment="1" applyProtection="1">
      <alignment horizontal="center" textRotation="90" wrapText="1"/>
      <protection hidden="1"/>
    </xf>
    <xf numFmtId="0" fontId="41" fillId="40" borderId="19" xfId="0" applyFont="1" applyFill="1" applyBorder="1" applyAlignment="1" applyProtection="1">
      <alignment horizontal="center" vertical="center"/>
      <protection hidden="1"/>
    </xf>
    <xf numFmtId="0" fontId="41" fillId="40" borderId="16" xfId="0" applyFont="1" applyFill="1" applyBorder="1" applyAlignment="1" applyProtection="1">
      <alignment horizontal="center" vertical="center"/>
      <protection hidden="1"/>
    </xf>
    <xf numFmtId="0" fontId="41" fillId="40" borderId="91" xfId="0" applyFont="1" applyFill="1" applyBorder="1" applyAlignment="1" applyProtection="1">
      <alignment horizontal="center" vertical="center"/>
      <protection hidden="1"/>
    </xf>
    <xf numFmtId="0" fontId="25" fillId="40" borderId="60" xfId="0" applyFont="1" applyFill="1" applyBorder="1" applyAlignment="1" applyProtection="1">
      <alignment horizontal="left" vertical="center" wrapText="1"/>
      <protection hidden="1"/>
    </xf>
    <xf numFmtId="0" fontId="25" fillId="40" borderId="65" xfId="0" applyFont="1" applyFill="1" applyBorder="1" applyAlignment="1" applyProtection="1">
      <alignment horizontal="left" vertical="center" wrapText="1"/>
      <protection hidden="1"/>
    </xf>
    <xf numFmtId="0" fontId="25" fillId="40" borderId="61" xfId="0" applyFont="1" applyFill="1" applyBorder="1" applyAlignment="1" applyProtection="1">
      <alignment horizontal="left" vertical="center" wrapText="1"/>
      <protection hidden="1"/>
    </xf>
    <xf numFmtId="0" fontId="25" fillId="40" borderId="44" xfId="0" applyFont="1" applyFill="1" applyBorder="1" applyAlignment="1" applyProtection="1">
      <alignment horizontal="left" vertical="center" wrapText="1"/>
      <protection hidden="1"/>
    </xf>
    <xf numFmtId="0" fontId="32" fillId="40" borderId="95" xfId="42" applyNumberFormat="1" applyFont="1" applyFill="1" applyBorder="1" applyAlignment="1" applyProtection="1">
      <alignment horizontal="center" textRotation="90" wrapText="1"/>
      <protection hidden="1"/>
    </xf>
    <xf numFmtId="0" fontId="32" fillId="40" borderId="96" xfId="42" applyNumberFormat="1" applyFont="1" applyFill="1" applyBorder="1" applyAlignment="1" applyProtection="1">
      <alignment horizontal="center" textRotation="90" wrapText="1"/>
      <protection hidden="1"/>
    </xf>
    <xf numFmtId="0" fontId="35" fillId="41" borderId="21" xfId="0" applyFont="1" applyFill="1" applyBorder="1" applyAlignment="1" applyProtection="1">
      <alignment vertical="center"/>
      <protection hidden="1"/>
    </xf>
    <xf numFmtId="0" fontId="35" fillId="41" borderId="43" xfId="0" applyFont="1" applyFill="1" applyBorder="1" applyAlignment="1" applyProtection="1">
      <alignment vertical="center"/>
      <protection hidden="1"/>
    </xf>
    <xf numFmtId="164" fontId="26" fillId="41" borderId="43" xfId="0" applyNumberFormat="1" applyFont="1" applyFill="1" applyBorder="1" applyAlignment="1" applyProtection="1">
      <alignment horizontal="center" vertical="center"/>
      <protection hidden="1"/>
    </xf>
    <xf numFmtId="0" fontId="27" fillId="40" borderId="93" xfId="0" applyNumberFormat="1" applyFont="1" applyFill="1" applyBorder="1" applyAlignment="1" applyProtection="1">
      <alignment horizontal="center" textRotation="90"/>
      <protection hidden="1"/>
    </xf>
    <xf numFmtId="0" fontId="27" fillId="40" borderId="94" xfId="0" applyNumberFormat="1" applyFont="1" applyFill="1" applyBorder="1" applyAlignment="1" applyProtection="1">
      <alignment horizontal="center" textRotation="90"/>
      <protection hidden="1"/>
    </xf>
    <xf numFmtId="0" fontId="33" fillId="40" borderId="35" xfId="0" applyFont="1" applyFill="1" applyBorder="1" applyAlignment="1" applyProtection="1">
      <alignment horizontal="center" vertical="top" wrapText="1"/>
      <protection hidden="1"/>
    </xf>
    <xf numFmtId="0" fontId="33" fillId="40" borderId="0" xfId="0" applyFont="1" applyFill="1" applyBorder="1" applyAlignment="1" applyProtection="1">
      <alignment horizontal="center" vertical="top" wrapText="1"/>
      <protection hidden="1"/>
    </xf>
    <xf numFmtId="0" fontId="33" fillId="40" borderId="36" xfId="0" applyFont="1" applyFill="1" applyBorder="1" applyAlignment="1" applyProtection="1">
      <alignment horizontal="center" vertical="top" wrapText="1"/>
      <protection hidden="1"/>
    </xf>
    <xf numFmtId="0" fontId="32" fillId="40" borderId="109" xfId="0" applyNumberFormat="1" applyFont="1" applyFill="1" applyBorder="1" applyAlignment="1" applyProtection="1">
      <alignment horizontal="center" textRotation="90" wrapText="1"/>
      <protection hidden="1"/>
    </xf>
    <xf numFmtId="0" fontId="32" fillId="40" borderId="47" xfId="0" applyNumberFormat="1" applyFont="1" applyFill="1" applyBorder="1" applyAlignment="1" applyProtection="1">
      <alignment horizontal="center" textRotation="90" wrapText="1"/>
      <protection hidden="1"/>
    </xf>
    <xf numFmtId="0" fontId="32" fillId="40" borderId="92" xfId="42" applyNumberFormat="1" applyFont="1" applyFill="1" applyBorder="1" applyAlignment="1" applyProtection="1">
      <alignment horizontal="center" textRotation="90" wrapText="1"/>
      <protection hidden="1"/>
    </xf>
    <xf numFmtId="0" fontId="32" fillId="40" borderId="49" xfId="42" applyNumberFormat="1" applyFont="1" applyFill="1" applyBorder="1" applyAlignment="1" applyProtection="1">
      <alignment horizontal="center" textRotation="90" wrapText="1"/>
      <protection hidden="1"/>
    </xf>
    <xf numFmtId="0" fontId="32" fillId="40" borderId="100" xfId="0" applyNumberFormat="1" applyFont="1" applyFill="1" applyBorder="1" applyAlignment="1" applyProtection="1">
      <alignment horizontal="center" textRotation="90" wrapText="1"/>
      <protection hidden="1"/>
    </xf>
    <xf numFmtId="0" fontId="32" fillId="40" borderId="83" xfId="0" applyNumberFormat="1" applyFont="1" applyFill="1" applyBorder="1" applyAlignment="1" applyProtection="1">
      <alignment horizontal="center" textRotation="90" wrapText="1"/>
      <protection hidden="1"/>
    </xf>
    <xf numFmtId="0" fontId="32" fillId="40" borderId="95" xfId="42" applyNumberFormat="1" applyFont="1" applyFill="1" applyBorder="1" applyAlignment="1" applyProtection="1">
      <alignment horizontal="left" textRotation="90" wrapText="1"/>
      <protection hidden="1"/>
    </xf>
    <xf numFmtId="0" fontId="32" fillId="40" borderId="96" xfId="42" applyNumberFormat="1" applyFont="1" applyFill="1" applyBorder="1" applyAlignment="1" applyProtection="1">
      <alignment horizontal="left" textRotation="90" wrapText="1"/>
      <protection hidden="1"/>
    </xf>
    <xf numFmtId="0" fontId="32" fillId="40" borderId="97" xfId="42" applyNumberFormat="1" applyFont="1" applyFill="1" applyBorder="1" applyAlignment="1" applyProtection="1">
      <alignment horizontal="left" textRotation="90" wrapText="1"/>
      <protection hidden="1"/>
    </xf>
    <xf numFmtId="0" fontId="29" fillId="40" borderId="26" xfId="0" applyFont="1" applyFill="1" applyBorder="1" applyAlignment="1" applyProtection="1">
      <alignment horizontal="center" vertical="center" wrapText="1"/>
      <protection hidden="1"/>
    </xf>
    <xf numFmtId="0" fontId="29" fillId="40" borderId="27" xfId="0" applyFont="1" applyFill="1" applyBorder="1" applyAlignment="1" applyProtection="1">
      <alignment horizontal="center" vertical="center" wrapText="1"/>
      <protection hidden="1"/>
    </xf>
    <xf numFmtId="0" fontId="29" fillId="40" borderId="28" xfId="0" applyFont="1" applyFill="1" applyBorder="1" applyAlignment="1" applyProtection="1">
      <alignment horizontal="center" vertical="center" wrapText="1"/>
      <protection hidden="1"/>
    </xf>
    <xf numFmtId="0" fontId="29" fillId="40" borderId="35" xfId="0" applyFont="1" applyFill="1" applyBorder="1" applyAlignment="1" applyProtection="1">
      <alignment horizontal="center" vertical="center" wrapText="1"/>
      <protection hidden="1"/>
    </xf>
    <xf numFmtId="0" fontId="29" fillId="40" borderId="0" xfId="0" applyFont="1" applyFill="1" applyBorder="1" applyAlignment="1" applyProtection="1">
      <alignment horizontal="center" vertical="center" wrapText="1"/>
      <protection hidden="1"/>
    </xf>
    <xf numFmtId="0" fontId="29" fillId="40" borderId="36" xfId="0" applyFont="1" applyFill="1" applyBorder="1" applyAlignment="1" applyProtection="1">
      <alignment horizontal="center" vertical="center" wrapText="1"/>
      <protection hidden="1"/>
    </xf>
    <xf numFmtId="0" fontId="29" fillId="40" borderId="29" xfId="0" applyFont="1" applyFill="1" applyBorder="1" applyAlignment="1" applyProtection="1">
      <alignment horizontal="center" vertical="center" wrapText="1"/>
      <protection hidden="1"/>
    </xf>
    <xf numFmtId="0" fontId="29" fillId="40" borderId="25" xfId="0" applyFont="1" applyFill="1" applyBorder="1" applyAlignment="1" applyProtection="1">
      <alignment horizontal="center" vertical="center" wrapText="1"/>
      <protection hidden="1"/>
    </xf>
    <xf numFmtId="0" fontId="29" fillId="40" borderId="40" xfId="0" applyFont="1" applyFill="1" applyBorder="1" applyAlignment="1" applyProtection="1">
      <alignment horizontal="center" vertical="center" wrapText="1"/>
      <protection hidden="1"/>
    </xf>
    <xf numFmtId="3" fontId="37" fillId="40" borderId="24" xfId="0" applyNumberFormat="1" applyFont="1" applyFill="1" applyBorder="1" applyAlignment="1" applyProtection="1">
      <alignment horizontal="center" vertical="center" wrapText="1"/>
      <protection hidden="1"/>
    </xf>
    <xf numFmtId="3" fontId="37" fillId="40" borderId="41" xfId="0" applyNumberFormat="1" applyFont="1" applyFill="1" applyBorder="1" applyAlignment="1" applyProtection="1">
      <alignment horizontal="center" vertical="center" wrapText="1"/>
      <protection hidden="1"/>
    </xf>
    <xf numFmtId="3" fontId="37" fillId="40" borderId="52" xfId="0" applyNumberFormat="1" applyFont="1" applyFill="1" applyBorder="1" applyAlignment="1" applyProtection="1">
      <alignment horizontal="center" vertical="center" wrapText="1"/>
      <protection hidden="1"/>
    </xf>
    <xf numFmtId="0" fontId="37" fillId="40" borderId="24" xfId="0" applyFont="1" applyFill="1" applyBorder="1" applyAlignment="1" applyProtection="1">
      <alignment horizontal="center" vertical="center" wrapText="1"/>
      <protection hidden="1"/>
    </xf>
    <xf numFmtId="0" fontId="37" fillId="40" borderId="41" xfId="0" applyFont="1" applyFill="1" applyBorder="1" applyAlignment="1" applyProtection="1">
      <alignment horizontal="center" vertical="center" wrapText="1"/>
      <protection hidden="1"/>
    </xf>
    <xf numFmtId="0" fontId="37" fillId="40" borderId="52" xfId="0" applyFont="1" applyFill="1" applyBorder="1" applyAlignment="1" applyProtection="1">
      <alignment horizontal="center" vertical="center" wrapText="1"/>
      <protection hidden="1"/>
    </xf>
    <xf numFmtId="0" fontId="41" fillId="40" borderId="38" xfId="0" applyFont="1" applyFill="1" applyBorder="1" applyAlignment="1" applyProtection="1">
      <alignment horizontal="center" vertical="center"/>
      <protection hidden="1"/>
    </xf>
    <xf numFmtId="0" fontId="55" fillId="40" borderId="24" xfId="42" applyNumberFormat="1" applyFont="1" applyFill="1" applyBorder="1" applyAlignment="1" applyProtection="1">
      <alignment horizontal="center" vertical="center" wrapText="1"/>
      <protection hidden="1"/>
    </xf>
    <xf numFmtId="0" fontId="55" fillId="40" borderId="41" xfId="42" applyNumberFormat="1" applyFont="1" applyFill="1" applyBorder="1" applyAlignment="1" applyProtection="1">
      <alignment horizontal="center" vertical="center" wrapText="1"/>
      <protection hidden="1"/>
    </xf>
    <xf numFmtId="0" fontId="55" fillId="40" borderId="52" xfId="42" applyNumberFormat="1" applyFont="1" applyFill="1" applyBorder="1" applyAlignment="1" applyProtection="1">
      <alignment horizontal="center" vertical="center" wrapText="1"/>
      <protection hidden="1"/>
    </xf>
    <xf numFmtId="0" fontId="25" fillId="0" borderId="13" xfId="0" applyFont="1" applyFill="1" applyBorder="1" applyAlignment="1" applyProtection="1">
      <alignment horizontal="left" vertical="center" wrapText="1"/>
      <protection locked="0" hidden="1"/>
    </xf>
    <xf numFmtId="0" fontId="25" fillId="0" borderId="11" xfId="0" applyFont="1" applyFill="1" applyBorder="1" applyAlignment="1" applyProtection="1">
      <alignment horizontal="left" vertical="center" wrapText="1"/>
      <protection locked="0" hidden="1"/>
    </xf>
    <xf numFmtId="0" fontId="25" fillId="0" borderId="37" xfId="0" applyFont="1" applyFill="1" applyBorder="1" applyAlignment="1" applyProtection="1">
      <alignment horizontal="left" vertical="center" wrapText="1"/>
      <protection locked="0" hidden="1"/>
    </xf>
    <xf numFmtId="0" fontId="25" fillId="40" borderId="103" xfId="0" applyFont="1" applyFill="1" applyBorder="1" applyAlignment="1" applyProtection="1">
      <alignment horizontal="left" vertical="top" wrapText="1"/>
      <protection hidden="1"/>
    </xf>
    <xf numFmtId="0" fontId="25" fillId="40" borderId="11" xfId="0" applyFont="1" applyFill="1" applyBorder="1" applyAlignment="1" applyProtection="1">
      <alignment horizontal="left" vertical="top" wrapText="1"/>
      <protection hidden="1"/>
    </xf>
    <xf numFmtId="0" fontId="25" fillId="40" borderId="13" xfId="0" applyFont="1" applyFill="1" applyBorder="1" applyAlignment="1" applyProtection="1">
      <alignment vertical="top" wrapText="1"/>
      <protection hidden="1"/>
    </xf>
    <xf numFmtId="0" fontId="25" fillId="40" borderId="11" xfId="0" applyFont="1" applyFill="1" applyBorder="1" applyAlignment="1" applyProtection="1">
      <alignment vertical="top" wrapText="1"/>
      <protection hidden="1"/>
    </xf>
    <xf numFmtId="0" fontId="25" fillId="40" borderId="37" xfId="0" applyFont="1" applyFill="1" applyBorder="1" applyAlignment="1" applyProtection="1">
      <alignment vertical="top" wrapText="1"/>
      <protection hidden="1"/>
    </xf>
    <xf numFmtId="0" fontId="25" fillId="38" borderId="16" xfId="0" applyFont="1" applyFill="1" applyBorder="1" applyAlignment="1" applyProtection="1">
      <alignment vertical="center" wrapText="1"/>
      <protection hidden="1"/>
    </xf>
    <xf numFmtId="0" fontId="25" fillId="38" borderId="64" xfId="0" applyFont="1" applyFill="1" applyBorder="1" applyAlignment="1" applyProtection="1">
      <alignment vertical="center" wrapText="1"/>
      <protection hidden="1"/>
    </xf>
    <xf numFmtId="0" fontId="25" fillId="0" borderId="13" xfId="0" applyFont="1" applyFill="1" applyBorder="1" applyAlignment="1" applyProtection="1">
      <alignment vertical="top" wrapText="1"/>
      <protection locked="0" hidden="1"/>
    </xf>
    <xf numFmtId="0" fontId="25" fillId="0" borderId="11" xfId="0" applyFont="1" applyFill="1" applyBorder="1" applyAlignment="1" applyProtection="1">
      <alignment vertical="top" wrapText="1"/>
      <protection locked="0" hidden="1"/>
    </xf>
    <xf numFmtId="0" fontId="25" fillId="0" borderId="37" xfId="0" applyFont="1" applyFill="1" applyBorder="1" applyAlignment="1" applyProtection="1">
      <alignment vertical="top" wrapText="1"/>
      <protection locked="0" hidden="1"/>
    </xf>
    <xf numFmtId="0" fontId="25" fillId="38" borderId="38" xfId="0" applyFont="1" applyFill="1" applyBorder="1" applyAlignment="1" applyProtection="1">
      <alignment horizontal="left" vertical="center" wrapText="1"/>
      <protection hidden="1"/>
    </xf>
    <xf numFmtId="0" fontId="25" fillId="38" borderId="16" xfId="0" applyFont="1" applyFill="1" applyBorder="1" applyAlignment="1" applyProtection="1">
      <alignment horizontal="left" vertical="center" wrapText="1"/>
      <protection hidden="1"/>
    </xf>
    <xf numFmtId="0" fontId="25" fillId="38" borderId="13" xfId="0" applyFont="1" applyFill="1" applyBorder="1" applyAlignment="1" applyProtection="1">
      <alignment horizontal="left" vertical="center" wrapText="1"/>
      <protection hidden="1"/>
    </xf>
    <xf numFmtId="164" fontId="26" fillId="35" borderId="43" xfId="0" applyNumberFormat="1" applyFont="1" applyFill="1" applyBorder="1" applyAlignment="1" applyProtection="1">
      <alignment horizontal="center" vertical="center"/>
      <protection hidden="1"/>
    </xf>
    <xf numFmtId="0" fontId="25" fillId="38" borderId="60" xfId="0" applyFont="1" applyFill="1" applyBorder="1" applyAlignment="1" applyProtection="1">
      <alignment horizontal="left" vertical="center" wrapText="1"/>
      <protection hidden="1"/>
    </xf>
    <xf numFmtId="0" fontId="25" fillId="38" borderId="65" xfId="0" applyFont="1" applyFill="1" applyBorder="1" applyAlignment="1" applyProtection="1">
      <alignment horizontal="left" vertical="center" wrapText="1"/>
      <protection hidden="1"/>
    </xf>
    <xf numFmtId="0" fontId="25" fillId="38" borderId="64" xfId="0" applyFont="1" applyFill="1" applyBorder="1" applyAlignment="1" applyProtection="1">
      <alignment horizontal="left" vertical="center" wrapText="1"/>
      <protection hidden="1"/>
    </xf>
    <xf numFmtId="0" fontId="25" fillId="38" borderId="61" xfId="0" applyFont="1" applyFill="1" applyBorder="1" applyAlignment="1" applyProtection="1">
      <alignment horizontal="left" vertical="center" wrapText="1"/>
      <protection hidden="1"/>
    </xf>
    <xf numFmtId="0" fontId="25" fillId="38" borderId="44" xfId="0" applyFont="1" applyFill="1" applyBorder="1" applyAlignment="1" applyProtection="1">
      <alignment horizontal="left" vertical="center" wrapText="1"/>
      <protection hidden="1"/>
    </xf>
    <xf numFmtId="0" fontId="33" fillId="38" borderId="35" xfId="0" applyFont="1" applyFill="1" applyBorder="1" applyAlignment="1" applyProtection="1">
      <alignment horizontal="center" vertical="top" wrapText="1"/>
      <protection hidden="1"/>
    </xf>
    <xf numFmtId="0" fontId="33" fillId="38" borderId="0" xfId="0" applyFont="1" applyFill="1" applyBorder="1" applyAlignment="1" applyProtection="1">
      <alignment horizontal="center" vertical="top" wrapText="1"/>
      <protection hidden="1"/>
    </xf>
    <xf numFmtId="0" fontId="33" fillId="38" borderId="36" xfId="0" applyFont="1" applyFill="1" applyBorder="1" applyAlignment="1" applyProtection="1">
      <alignment horizontal="center" vertical="top" wrapText="1"/>
      <protection hidden="1"/>
    </xf>
    <xf numFmtId="0" fontId="35" fillId="35" borderId="21" xfId="0" applyFont="1" applyFill="1" applyBorder="1" applyAlignment="1" applyProtection="1">
      <alignment vertical="center"/>
      <protection hidden="1"/>
    </xf>
    <xf numFmtId="0" fontId="35" fillId="35" borderId="43" xfId="0" applyFont="1" applyFill="1" applyBorder="1" applyAlignment="1" applyProtection="1">
      <alignment vertical="center"/>
      <protection hidden="1"/>
    </xf>
    <xf numFmtId="0" fontId="55" fillId="38" borderId="24" xfId="42" applyNumberFormat="1" applyFont="1" applyFill="1" applyBorder="1" applyAlignment="1" applyProtection="1">
      <alignment horizontal="center" vertical="center" wrapText="1"/>
      <protection hidden="1"/>
    </xf>
    <xf numFmtId="0" fontId="55" fillId="38" borderId="41" xfId="42" applyNumberFormat="1" applyFont="1" applyFill="1" applyBorder="1" applyAlignment="1" applyProtection="1">
      <alignment horizontal="center" vertical="center" wrapText="1"/>
      <protection hidden="1"/>
    </xf>
    <xf numFmtId="0" fontId="55" fillId="38" borderId="52" xfId="42" applyNumberFormat="1" applyFont="1" applyFill="1" applyBorder="1" applyAlignment="1" applyProtection="1">
      <alignment horizontal="center" vertical="center" wrapText="1"/>
      <protection hidden="1"/>
    </xf>
    <xf numFmtId="0" fontId="29" fillId="38" borderId="26" xfId="0" applyFont="1" applyFill="1" applyBorder="1" applyAlignment="1" applyProtection="1">
      <alignment horizontal="center" vertical="center" wrapText="1"/>
      <protection hidden="1"/>
    </xf>
    <xf numFmtId="0" fontId="29" fillId="38" borderId="27" xfId="0" applyFont="1" applyFill="1" applyBorder="1" applyAlignment="1" applyProtection="1">
      <alignment horizontal="center" vertical="center" wrapText="1"/>
      <protection hidden="1"/>
    </xf>
    <xf numFmtId="0" fontId="29" fillId="38" borderId="28" xfId="0" applyFont="1" applyFill="1" applyBorder="1" applyAlignment="1" applyProtection="1">
      <alignment horizontal="center" vertical="center" wrapText="1"/>
      <protection hidden="1"/>
    </xf>
    <xf numFmtId="0" fontId="29" fillId="38" borderId="35" xfId="0" applyFont="1" applyFill="1" applyBorder="1" applyAlignment="1" applyProtection="1">
      <alignment horizontal="center" vertical="center" wrapText="1"/>
      <protection hidden="1"/>
    </xf>
    <xf numFmtId="0" fontId="29" fillId="38" borderId="0" xfId="0" applyFont="1" applyFill="1" applyBorder="1" applyAlignment="1" applyProtection="1">
      <alignment horizontal="center" vertical="center" wrapText="1"/>
      <protection hidden="1"/>
    </xf>
    <xf numFmtId="0" fontId="29" fillId="38" borderId="36" xfId="0" applyFont="1" applyFill="1" applyBorder="1" applyAlignment="1" applyProtection="1">
      <alignment horizontal="center" vertical="center" wrapText="1"/>
      <protection hidden="1"/>
    </xf>
    <xf numFmtId="0" fontId="29" fillId="38" borderId="29" xfId="0" applyFont="1" applyFill="1" applyBorder="1" applyAlignment="1" applyProtection="1">
      <alignment horizontal="center" vertical="center" wrapText="1"/>
      <protection hidden="1"/>
    </xf>
    <xf numFmtId="0" fontId="29" fillId="38" borderId="25" xfId="0" applyFont="1" applyFill="1" applyBorder="1" applyAlignment="1" applyProtection="1">
      <alignment horizontal="center" vertical="center" wrapText="1"/>
      <protection hidden="1"/>
    </xf>
    <xf numFmtId="0" fontId="29" fillId="38" borderId="40" xfId="0" applyFont="1" applyFill="1" applyBorder="1" applyAlignment="1" applyProtection="1">
      <alignment horizontal="center" vertical="center" wrapText="1"/>
      <protection hidden="1"/>
    </xf>
    <xf numFmtId="0" fontId="27" fillId="38" borderId="93" xfId="0" applyNumberFormat="1" applyFont="1" applyFill="1" applyBorder="1" applyAlignment="1" applyProtection="1">
      <alignment horizontal="center" textRotation="90"/>
      <protection hidden="1"/>
    </xf>
    <xf numFmtId="0" fontId="27" fillId="38" borderId="94" xfId="0" applyNumberFormat="1" applyFont="1" applyFill="1" applyBorder="1" applyAlignment="1" applyProtection="1">
      <alignment horizontal="center" textRotation="90"/>
      <protection hidden="1"/>
    </xf>
    <xf numFmtId="0" fontId="32" fillId="38" borderId="85" xfId="42" applyNumberFormat="1" applyFont="1" applyFill="1" applyBorder="1" applyAlignment="1" applyProtection="1">
      <alignment horizontal="center" textRotation="90" wrapText="1"/>
      <protection hidden="1"/>
    </xf>
    <xf numFmtId="0" fontId="32" fillId="38" borderId="42" xfId="42" applyNumberFormat="1" applyFont="1" applyFill="1" applyBorder="1" applyAlignment="1" applyProtection="1">
      <alignment horizontal="center" textRotation="90" wrapText="1"/>
      <protection hidden="1"/>
    </xf>
    <xf numFmtId="0" fontId="41" fillId="38" borderId="19" xfId="0" applyFont="1" applyFill="1" applyBorder="1" applyAlignment="1" applyProtection="1">
      <alignment horizontal="center" vertical="center"/>
      <protection hidden="1"/>
    </xf>
    <xf numFmtId="0" fontId="41" fillId="38" borderId="16" xfId="0" applyFont="1" applyFill="1" applyBorder="1" applyAlignment="1" applyProtection="1">
      <alignment horizontal="center" vertical="center"/>
      <protection hidden="1"/>
    </xf>
    <xf numFmtId="0" fontId="41" fillId="38" borderId="91" xfId="0" applyFont="1" applyFill="1" applyBorder="1" applyAlignment="1" applyProtection="1">
      <alignment horizontal="center" vertical="center"/>
      <protection hidden="1"/>
    </xf>
    <xf numFmtId="0" fontId="32" fillId="38" borderId="92" xfId="42" applyNumberFormat="1" applyFont="1" applyFill="1" applyBorder="1" applyAlignment="1" applyProtection="1">
      <alignment horizontal="center" textRotation="90" wrapText="1"/>
      <protection hidden="1"/>
    </xf>
    <xf numFmtId="0" fontId="32" fillId="38" borderId="49" xfId="42" applyNumberFormat="1" applyFont="1" applyFill="1" applyBorder="1" applyAlignment="1" applyProtection="1">
      <alignment horizontal="center" textRotation="90" wrapText="1"/>
      <protection hidden="1"/>
    </xf>
    <xf numFmtId="0" fontId="41" fillId="38" borderId="38" xfId="0" applyFont="1" applyFill="1" applyBorder="1" applyAlignment="1" applyProtection="1">
      <alignment horizontal="center" vertical="center"/>
      <protection hidden="1"/>
    </xf>
    <xf numFmtId="0" fontId="32" fillId="38" borderId="95" xfId="42" applyNumberFormat="1" applyFont="1" applyFill="1" applyBorder="1" applyAlignment="1" applyProtection="1">
      <alignment horizontal="center" textRotation="90" wrapText="1"/>
      <protection hidden="1"/>
    </xf>
    <xf numFmtId="0" fontId="32" fillId="38" borderId="96" xfId="42" applyNumberFormat="1" applyFont="1" applyFill="1" applyBorder="1" applyAlignment="1" applyProtection="1">
      <alignment horizontal="center" textRotation="90" wrapText="1"/>
      <protection hidden="1"/>
    </xf>
    <xf numFmtId="3" fontId="37" fillId="38" borderId="24" xfId="0" applyNumberFormat="1" applyFont="1" applyFill="1" applyBorder="1" applyAlignment="1" applyProtection="1">
      <alignment horizontal="center" vertical="center" wrapText="1"/>
      <protection hidden="1"/>
    </xf>
    <xf numFmtId="3" fontId="37" fillId="38" borderId="41" xfId="0" applyNumberFormat="1" applyFont="1" applyFill="1" applyBorder="1" applyAlignment="1" applyProtection="1">
      <alignment horizontal="center" vertical="center" wrapText="1"/>
      <protection hidden="1"/>
    </xf>
    <xf numFmtId="3" fontId="37" fillId="38" borderId="52" xfId="0" applyNumberFormat="1" applyFont="1" applyFill="1" applyBorder="1" applyAlignment="1" applyProtection="1">
      <alignment horizontal="center" vertical="center" wrapText="1"/>
      <protection hidden="1"/>
    </xf>
    <xf numFmtId="0" fontId="37" fillId="38" borderId="24" xfId="0" applyFont="1" applyFill="1" applyBorder="1" applyAlignment="1" applyProtection="1">
      <alignment horizontal="center" vertical="center" wrapText="1"/>
      <protection hidden="1"/>
    </xf>
    <xf numFmtId="0" fontId="37" fillId="38" borderId="41" xfId="0" applyFont="1" applyFill="1" applyBorder="1" applyAlignment="1" applyProtection="1">
      <alignment horizontal="center" vertical="center" wrapText="1"/>
      <protection hidden="1"/>
    </xf>
    <xf numFmtId="0" fontId="37" fillId="38" borderId="52" xfId="0" applyFont="1" applyFill="1" applyBorder="1" applyAlignment="1" applyProtection="1">
      <alignment horizontal="center" vertical="center" wrapText="1"/>
      <protection hidden="1"/>
    </xf>
    <xf numFmtId="0" fontId="32" fillId="38" borderId="100" xfId="0" applyNumberFormat="1" applyFont="1" applyFill="1" applyBorder="1" applyAlignment="1" applyProtection="1">
      <alignment horizontal="center" textRotation="90" wrapText="1"/>
      <protection hidden="1"/>
    </xf>
    <xf numFmtId="0" fontId="32" fillId="38" borderId="83" xfId="0" applyNumberFormat="1" applyFont="1" applyFill="1" applyBorder="1" applyAlignment="1" applyProtection="1">
      <alignment horizontal="center" textRotation="90" wrapText="1"/>
      <protection hidden="1"/>
    </xf>
    <xf numFmtId="0" fontId="35" fillId="46" borderId="21" xfId="0" applyFont="1" applyFill="1" applyBorder="1" applyAlignment="1" applyProtection="1">
      <alignment vertical="center"/>
      <protection hidden="1"/>
    </xf>
    <xf numFmtId="0" fontId="35" fillId="46" borderId="43" xfId="0" applyFont="1" applyFill="1" applyBorder="1" applyAlignment="1" applyProtection="1">
      <alignment vertical="center"/>
      <protection hidden="1"/>
    </xf>
    <xf numFmtId="164" fontId="26" fillId="46" borderId="43" xfId="0" applyNumberFormat="1" applyFont="1" applyFill="1" applyBorder="1" applyAlignment="1" applyProtection="1">
      <alignment horizontal="center" vertical="center"/>
      <protection hidden="1"/>
    </xf>
    <xf numFmtId="0" fontId="25" fillId="43" borderId="38" xfId="0" applyFont="1" applyFill="1" applyBorder="1" applyAlignment="1" applyProtection="1">
      <alignment horizontal="left" vertical="center" wrapText="1"/>
      <protection hidden="1"/>
    </xf>
    <xf numFmtId="0" fontId="25" fillId="43" borderId="16" xfId="0" applyFont="1" applyFill="1" applyBorder="1" applyAlignment="1" applyProtection="1">
      <alignment horizontal="left" vertical="center" wrapText="1"/>
      <protection hidden="1"/>
    </xf>
    <xf numFmtId="0" fontId="25" fillId="43" borderId="13" xfId="0" applyFont="1" applyFill="1" applyBorder="1" applyAlignment="1" applyProtection="1">
      <alignment horizontal="left" vertical="center" wrapText="1"/>
      <protection hidden="1"/>
    </xf>
    <xf numFmtId="0" fontId="25" fillId="43" borderId="61" xfId="0" applyFont="1" applyFill="1" applyBorder="1" applyAlignment="1" applyProtection="1">
      <alignment horizontal="left" vertical="center" wrapText="1"/>
      <protection hidden="1"/>
    </xf>
    <xf numFmtId="0" fontId="25" fillId="43" borderId="60" xfId="0" applyFont="1" applyFill="1" applyBorder="1" applyAlignment="1" applyProtection="1">
      <alignment horizontal="left" vertical="center" wrapText="1"/>
      <protection hidden="1"/>
    </xf>
    <xf numFmtId="0" fontId="25" fillId="43" borderId="44" xfId="0" applyFont="1" applyFill="1" applyBorder="1" applyAlignment="1" applyProtection="1">
      <alignment horizontal="left" vertical="center" wrapText="1"/>
      <protection hidden="1"/>
    </xf>
    <xf numFmtId="0" fontId="25" fillId="43" borderId="65" xfId="0" applyFont="1" applyFill="1" applyBorder="1" applyAlignment="1" applyProtection="1">
      <alignment horizontal="left" vertical="center" wrapText="1"/>
      <protection hidden="1"/>
    </xf>
    <xf numFmtId="0" fontId="25" fillId="43" borderId="64" xfId="0" applyFont="1" applyFill="1" applyBorder="1" applyAlignment="1" applyProtection="1">
      <alignment horizontal="left" vertical="center" wrapText="1"/>
      <protection hidden="1"/>
    </xf>
    <xf numFmtId="0" fontId="29" fillId="43" borderId="26" xfId="0" applyFont="1" applyFill="1" applyBorder="1" applyAlignment="1" applyProtection="1">
      <alignment horizontal="center" vertical="center" wrapText="1"/>
      <protection hidden="1"/>
    </xf>
    <xf numFmtId="0" fontId="29" fillId="43" borderId="27" xfId="0" applyFont="1" applyFill="1" applyBorder="1" applyAlignment="1" applyProtection="1">
      <alignment horizontal="center" vertical="center" wrapText="1"/>
      <protection hidden="1"/>
    </xf>
    <xf numFmtId="0" fontId="29" fillId="43" borderId="28" xfId="0" applyFont="1" applyFill="1" applyBorder="1" applyAlignment="1" applyProtection="1">
      <alignment horizontal="center" vertical="center" wrapText="1"/>
      <protection hidden="1"/>
    </xf>
    <xf numFmtId="0" fontId="29" fillId="43" borderId="35" xfId="0" applyFont="1" applyFill="1" applyBorder="1" applyAlignment="1" applyProtection="1">
      <alignment horizontal="center" vertical="center" wrapText="1"/>
      <protection hidden="1"/>
    </xf>
    <xf numFmtId="0" fontId="29" fillId="43" borderId="0" xfId="0" applyFont="1" applyFill="1" applyBorder="1" applyAlignment="1" applyProtection="1">
      <alignment horizontal="center" vertical="center" wrapText="1"/>
      <protection hidden="1"/>
    </xf>
    <xf numFmtId="0" fontId="29" fillId="43" borderId="36" xfId="0" applyFont="1" applyFill="1" applyBorder="1" applyAlignment="1" applyProtection="1">
      <alignment horizontal="center" vertical="center" wrapText="1"/>
      <protection hidden="1"/>
    </xf>
    <xf numFmtId="0" fontId="29" fillId="43" borderId="29" xfId="0" applyFont="1" applyFill="1" applyBorder="1" applyAlignment="1" applyProtection="1">
      <alignment horizontal="center" vertical="center" wrapText="1"/>
      <protection hidden="1"/>
    </xf>
    <xf numFmtId="0" fontId="29" fillId="43" borderId="25" xfId="0" applyFont="1" applyFill="1" applyBorder="1" applyAlignment="1" applyProtection="1">
      <alignment horizontal="center" vertical="center" wrapText="1"/>
      <protection hidden="1"/>
    </xf>
    <xf numFmtId="0" fontId="29" fillId="43" borderId="40" xfId="0" applyFont="1" applyFill="1" applyBorder="1" applyAlignment="1" applyProtection="1">
      <alignment horizontal="center" vertical="center" wrapText="1"/>
      <protection hidden="1"/>
    </xf>
    <xf numFmtId="3" fontId="37" fillId="43" borderId="24" xfId="0" applyNumberFormat="1" applyFont="1" applyFill="1" applyBorder="1" applyAlignment="1" applyProtection="1">
      <alignment horizontal="center" vertical="center" wrapText="1"/>
      <protection hidden="1"/>
    </xf>
    <xf numFmtId="3" fontId="37" fillId="43" borderId="41" xfId="0" applyNumberFormat="1" applyFont="1" applyFill="1" applyBorder="1" applyAlignment="1" applyProtection="1">
      <alignment horizontal="center" vertical="center" wrapText="1"/>
      <protection hidden="1"/>
    </xf>
    <xf numFmtId="3" fontId="37" fillId="43" borderId="52" xfId="0" applyNumberFormat="1" applyFont="1" applyFill="1" applyBorder="1" applyAlignment="1" applyProtection="1">
      <alignment horizontal="center" vertical="center" wrapText="1"/>
      <protection hidden="1"/>
    </xf>
    <xf numFmtId="0" fontId="37" fillId="43" borderId="24" xfId="0" applyFont="1" applyFill="1" applyBorder="1" applyAlignment="1" applyProtection="1">
      <alignment horizontal="center" vertical="center" wrapText="1"/>
      <protection hidden="1"/>
    </xf>
    <xf numFmtId="0" fontId="37" fillId="43" borderId="41" xfId="0" applyFont="1" applyFill="1" applyBorder="1" applyAlignment="1" applyProtection="1">
      <alignment horizontal="center" vertical="center" wrapText="1"/>
      <protection hidden="1"/>
    </xf>
    <xf numFmtId="0" fontId="37" fillId="43" borderId="52" xfId="0" applyFont="1" applyFill="1" applyBorder="1" applyAlignment="1" applyProtection="1">
      <alignment horizontal="center" vertical="center" wrapText="1"/>
      <protection hidden="1"/>
    </xf>
    <xf numFmtId="0" fontId="32" fillId="43" borderId="100" xfId="0" applyNumberFormat="1" applyFont="1" applyFill="1" applyBorder="1" applyAlignment="1" applyProtection="1">
      <alignment horizontal="center" textRotation="90" wrapText="1"/>
      <protection hidden="1"/>
    </xf>
    <xf numFmtId="0" fontId="32" fillId="43" borderId="83" xfId="0" applyNumberFormat="1" applyFont="1" applyFill="1" applyBorder="1" applyAlignment="1" applyProtection="1">
      <alignment horizontal="center" textRotation="90" wrapText="1"/>
      <protection hidden="1"/>
    </xf>
    <xf numFmtId="0" fontId="33" fillId="43" borderId="35" xfId="0" applyFont="1" applyFill="1" applyBorder="1" applyAlignment="1" applyProtection="1">
      <alignment horizontal="center" vertical="top" wrapText="1"/>
      <protection hidden="1"/>
    </xf>
    <xf numFmtId="0" fontId="33" fillId="43" borderId="0" xfId="0" applyFont="1" applyFill="1" applyBorder="1" applyAlignment="1" applyProtection="1">
      <alignment horizontal="center" vertical="top" wrapText="1"/>
      <protection hidden="1"/>
    </xf>
    <xf numFmtId="0" fontId="33" fillId="43" borderId="36" xfId="0" applyFont="1" applyFill="1" applyBorder="1" applyAlignment="1" applyProtection="1">
      <alignment horizontal="center" vertical="top" wrapText="1"/>
      <protection hidden="1"/>
    </xf>
    <xf numFmtId="0" fontId="55" fillId="43" borderId="24" xfId="42" applyNumberFormat="1" applyFont="1" applyFill="1" applyBorder="1" applyAlignment="1" applyProtection="1">
      <alignment horizontal="center" vertical="center" wrapText="1"/>
      <protection hidden="1"/>
    </xf>
    <xf numFmtId="0" fontId="55" fillId="43" borderId="41" xfId="42" applyNumberFormat="1" applyFont="1" applyFill="1" applyBorder="1" applyAlignment="1" applyProtection="1">
      <alignment horizontal="center" vertical="center" wrapText="1"/>
      <protection hidden="1"/>
    </xf>
    <xf numFmtId="0" fontId="55" fillId="43" borderId="52" xfId="42" applyNumberFormat="1" applyFont="1" applyFill="1" applyBorder="1" applyAlignment="1" applyProtection="1">
      <alignment horizontal="center" vertical="center" wrapText="1"/>
      <protection hidden="1"/>
    </xf>
    <xf numFmtId="0" fontId="55" fillId="61" borderId="26" xfId="42" applyNumberFormat="1" applyFont="1" applyFill="1" applyBorder="1" applyAlignment="1" applyProtection="1">
      <alignment horizontal="center" vertical="center" wrapText="1"/>
      <protection hidden="1"/>
    </xf>
    <xf numFmtId="0" fontId="55" fillId="61" borderId="28" xfId="42" applyNumberFormat="1" applyFont="1" applyFill="1" applyBorder="1" applyAlignment="1" applyProtection="1">
      <alignment horizontal="center" vertical="center" wrapText="1"/>
      <protection hidden="1"/>
    </xf>
    <xf numFmtId="0" fontId="55" fillId="61" borderId="35" xfId="42" applyNumberFormat="1" applyFont="1" applyFill="1" applyBorder="1" applyAlignment="1" applyProtection="1">
      <alignment horizontal="center" vertical="center" wrapText="1"/>
      <protection hidden="1"/>
    </xf>
    <xf numFmtId="0" fontId="55" fillId="61" borderId="36" xfId="42" applyNumberFormat="1" applyFont="1" applyFill="1" applyBorder="1" applyAlignment="1" applyProtection="1">
      <alignment horizontal="center" vertical="center" wrapText="1"/>
      <protection hidden="1"/>
    </xf>
    <xf numFmtId="0" fontId="55" fillId="61" borderId="29" xfId="42" applyNumberFormat="1" applyFont="1" applyFill="1" applyBorder="1" applyAlignment="1" applyProtection="1">
      <alignment horizontal="center" vertical="center" wrapText="1"/>
      <protection hidden="1"/>
    </xf>
    <xf numFmtId="0" fontId="55" fillId="61" borderId="40" xfId="42" applyNumberFormat="1" applyFont="1" applyFill="1" applyBorder="1" applyAlignment="1" applyProtection="1">
      <alignment horizontal="center" vertical="center" wrapText="1"/>
      <protection hidden="1"/>
    </xf>
    <xf numFmtId="0" fontId="32" fillId="43" borderId="95" xfId="42" applyNumberFormat="1" applyFont="1" applyFill="1" applyBorder="1" applyAlignment="1" applyProtection="1">
      <alignment horizontal="center" textRotation="90" wrapText="1"/>
      <protection hidden="1"/>
    </xf>
    <xf numFmtId="0" fontId="32" fillId="43" borderId="96" xfId="42" applyNumberFormat="1" applyFont="1" applyFill="1" applyBorder="1" applyAlignment="1" applyProtection="1">
      <alignment horizontal="center" textRotation="90" wrapText="1"/>
      <protection hidden="1"/>
    </xf>
    <xf numFmtId="0" fontId="27" fillId="43" borderId="93" xfId="0" applyNumberFormat="1" applyFont="1" applyFill="1" applyBorder="1" applyAlignment="1" applyProtection="1">
      <alignment horizontal="center" textRotation="90"/>
      <protection hidden="1"/>
    </xf>
    <xf numFmtId="0" fontId="27" fillId="43" borderId="94" xfId="0" applyNumberFormat="1" applyFont="1" applyFill="1" applyBorder="1" applyAlignment="1" applyProtection="1">
      <alignment horizontal="center" textRotation="90"/>
      <protection hidden="1"/>
    </xf>
    <xf numFmtId="0" fontId="32" fillId="43" borderId="85" xfId="42" applyNumberFormat="1" applyFont="1" applyFill="1" applyBorder="1" applyAlignment="1" applyProtection="1">
      <alignment horizontal="center" textRotation="90" wrapText="1"/>
      <protection hidden="1"/>
    </xf>
    <xf numFmtId="0" fontId="32" fillId="43" borderId="42" xfId="42" applyNumberFormat="1" applyFont="1" applyFill="1" applyBorder="1" applyAlignment="1" applyProtection="1">
      <alignment horizontal="center" textRotation="90" wrapText="1"/>
      <protection hidden="1"/>
    </xf>
    <xf numFmtId="0" fontId="41" fillId="43" borderId="19" xfId="0" applyFont="1" applyFill="1" applyBorder="1" applyAlignment="1" applyProtection="1">
      <alignment horizontal="center" vertical="center"/>
      <protection hidden="1"/>
    </xf>
    <xf numFmtId="0" fontId="41" fillId="43" borderId="16" xfId="0" applyFont="1" applyFill="1" applyBorder="1" applyAlignment="1" applyProtection="1">
      <alignment horizontal="center" vertical="center"/>
      <protection hidden="1"/>
    </xf>
    <xf numFmtId="0" fontId="41" fillId="43" borderId="91" xfId="0" applyFont="1" applyFill="1" applyBorder="1" applyAlignment="1" applyProtection="1">
      <alignment horizontal="center" vertical="center"/>
      <protection hidden="1"/>
    </xf>
    <xf numFmtId="0" fontId="41" fillId="43" borderId="38" xfId="0" applyFont="1" applyFill="1" applyBorder="1" applyAlignment="1" applyProtection="1">
      <alignment horizontal="center" vertical="center"/>
      <protection hidden="1"/>
    </xf>
    <xf numFmtId="0" fontId="32" fillId="43" borderId="92" xfId="42" applyNumberFormat="1" applyFont="1" applyFill="1" applyBorder="1" applyAlignment="1" applyProtection="1">
      <alignment horizontal="center" textRotation="90" wrapText="1"/>
      <protection hidden="1"/>
    </xf>
    <xf numFmtId="0" fontId="32" fillId="43" borderId="49" xfId="42" applyNumberFormat="1" applyFont="1" applyFill="1" applyBorder="1" applyAlignment="1" applyProtection="1">
      <alignment horizontal="center" textRotation="90" wrapText="1"/>
      <protection hidden="1"/>
    </xf>
    <xf numFmtId="0" fontId="35" fillId="37" borderId="21" xfId="0" applyFont="1" applyFill="1" applyBorder="1" applyAlignment="1" applyProtection="1">
      <alignment vertical="center"/>
      <protection hidden="1"/>
    </xf>
    <xf numFmtId="0" fontId="35" fillId="37" borderId="43" xfId="0" applyFont="1" applyFill="1" applyBorder="1" applyAlignment="1" applyProtection="1">
      <alignment vertical="center"/>
      <protection hidden="1"/>
    </xf>
    <xf numFmtId="164" fontId="26" fillId="37" borderId="43" xfId="0" applyNumberFormat="1" applyFont="1" applyFill="1" applyBorder="1" applyAlignment="1" applyProtection="1">
      <alignment horizontal="center" vertical="center"/>
      <protection hidden="1"/>
    </xf>
    <xf numFmtId="0" fontId="25" fillId="39" borderId="38" xfId="0" applyFont="1" applyFill="1" applyBorder="1" applyAlignment="1" applyProtection="1">
      <alignment horizontal="left" vertical="center" wrapText="1"/>
      <protection hidden="1"/>
    </xf>
    <xf numFmtId="0" fontId="25" fillId="39" borderId="16" xfId="0" applyFont="1" applyFill="1" applyBorder="1" applyAlignment="1" applyProtection="1">
      <alignment horizontal="left" vertical="center" wrapText="1"/>
      <protection hidden="1"/>
    </xf>
    <xf numFmtId="0" fontId="25" fillId="39" borderId="13" xfId="0" applyFont="1" applyFill="1" applyBorder="1" applyAlignment="1" applyProtection="1">
      <alignment horizontal="left" vertical="center" wrapText="1"/>
      <protection hidden="1"/>
    </xf>
    <xf numFmtId="0" fontId="25" fillId="39" borderId="61" xfId="0" applyFont="1" applyFill="1" applyBorder="1" applyAlignment="1" applyProtection="1">
      <alignment horizontal="left" vertical="center" wrapText="1"/>
      <protection hidden="1"/>
    </xf>
    <xf numFmtId="0" fontId="25" fillId="39" borderId="60" xfId="0" applyFont="1" applyFill="1" applyBorder="1" applyAlignment="1" applyProtection="1">
      <alignment horizontal="left" vertical="center" wrapText="1"/>
      <protection hidden="1"/>
    </xf>
    <xf numFmtId="0" fontId="25" fillId="39" borderId="44" xfId="0" applyFont="1" applyFill="1" applyBorder="1" applyAlignment="1" applyProtection="1">
      <alignment horizontal="left" vertical="center" wrapText="1"/>
      <protection hidden="1"/>
    </xf>
    <xf numFmtId="0" fontId="25" fillId="39" borderId="65" xfId="0" applyFont="1" applyFill="1" applyBorder="1" applyAlignment="1" applyProtection="1">
      <alignment horizontal="left" vertical="center" wrapText="1"/>
      <protection hidden="1"/>
    </xf>
    <xf numFmtId="0" fontId="25" fillId="39" borderId="64" xfId="0" applyFont="1" applyFill="1" applyBorder="1" applyAlignment="1" applyProtection="1">
      <alignment horizontal="left" vertical="center" wrapText="1"/>
      <protection hidden="1"/>
    </xf>
    <xf numFmtId="0" fontId="29" fillId="39" borderId="26" xfId="0" applyFont="1" applyFill="1" applyBorder="1" applyAlignment="1" applyProtection="1">
      <alignment horizontal="center" vertical="center" wrapText="1"/>
      <protection hidden="1"/>
    </xf>
    <xf numFmtId="0" fontId="29" fillId="39" borderId="27" xfId="0" applyFont="1" applyFill="1" applyBorder="1" applyAlignment="1" applyProtection="1">
      <alignment horizontal="center" vertical="center" wrapText="1"/>
      <protection hidden="1"/>
    </xf>
    <xf numFmtId="0" fontId="29" fillId="39" borderId="28" xfId="0" applyFont="1" applyFill="1" applyBorder="1" applyAlignment="1" applyProtection="1">
      <alignment horizontal="center" vertical="center" wrapText="1"/>
      <protection hidden="1"/>
    </xf>
    <xf numFmtId="0" fontId="29" fillId="39" borderId="35" xfId="0" applyFont="1" applyFill="1" applyBorder="1" applyAlignment="1" applyProtection="1">
      <alignment horizontal="center" vertical="center" wrapText="1"/>
      <protection hidden="1"/>
    </xf>
    <xf numFmtId="0" fontId="29" fillId="39" borderId="0" xfId="0" applyFont="1" applyFill="1" applyBorder="1" applyAlignment="1" applyProtection="1">
      <alignment horizontal="center" vertical="center" wrapText="1"/>
      <protection hidden="1"/>
    </xf>
    <xf numFmtId="0" fontId="29" fillId="39" borderId="36" xfId="0" applyFont="1" applyFill="1" applyBorder="1" applyAlignment="1" applyProtection="1">
      <alignment horizontal="center" vertical="center" wrapText="1"/>
      <protection hidden="1"/>
    </xf>
    <xf numFmtId="0" fontId="29" fillId="39" borderId="29" xfId="0" applyFont="1" applyFill="1" applyBorder="1" applyAlignment="1" applyProtection="1">
      <alignment horizontal="center" vertical="center" wrapText="1"/>
      <protection hidden="1"/>
    </xf>
    <xf numFmtId="0" fontId="29" fillId="39" borderId="25" xfId="0" applyFont="1" applyFill="1" applyBorder="1" applyAlignment="1" applyProtection="1">
      <alignment horizontal="center" vertical="center" wrapText="1"/>
      <protection hidden="1"/>
    </xf>
    <xf numFmtId="0" fontId="29" fillId="39" borderId="40" xfId="0" applyFont="1" applyFill="1" applyBorder="1" applyAlignment="1" applyProtection="1">
      <alignment horizontal="center" vertical="center" wrapText="1"/>
      <protection hidden="1"/>
    </xf>
    <xf numFmtId="3" fontId="37" fillId="39" borderId="24" xfId="0" applyNumberFormat="1" applyFont="1" applyFill="1" applyBorder="1" applyAlignment="1" applyProtection="1">
      <alignment horizontal="center" vertical="center" wrapText="1"/>
      <protection hidden="1"/>
    </xf>
    <xf numFmtId="3" fontId="37" fillId="39" borderId="41" xfId="0" applyNumberFormat="1" applyFont="1" applyFill="1" applyBorder="1" applyAlignment="1" applyProtection="1">
      <alignment horizontal="center" vertical="center" wrapText="1"/>
      <protection hidden="1"/>
    </xf>
    <xf numFmtId="3" fontId="37" fillId="39" borderId="52" xfId="0" applyNumberFormat="1" applyFont="1" applyFill="1" applyBorder="1" applyAlignment="1" applyProtection="1">
      <alignment horizontal="center" vertical="center" wrapText="1"/>
      <protection hidden="1"/>
    </xf>
    <xf numFmtId="0" fontId="37" fillId="39" borderId="24" xfId="0" applyFont="1" applyFill="1" applyBorder="1" applyAlignment="1" applyProtection="1">
      <alignment horizontal="center" vertical="center" wrapText="1"/>
      <protection hidden="1"/>
    </xf>
    <xf numFmtId="0" fontId="37" fillId="39" borderId="41" xfId="0" applyFont="1" applyFill="1" applyBorder="1" applyAlignment="1" applyProtection="1">
      <alignment horizontal="center" vertical="center" wrapText="1"/>
      <protection hidden="1"/>
    </xf>
    <xf numFmtId="0" fontId="37" fillId="39" borderId="52" xfId="0" applyFont="1" applyFill="1" applyBorder="1" applyAlignment="1" applyProtection="1">
      <alignment horizontal="center" vertical="center" wrapText="1"/>
      <protection hidden="1"/>
    </xf>
    <xf numFmtId="0" fontId="32" fillId="39" borderId="100" xfId="0" applyNumberFormat="1" applyFont="1" applyFill="1" applyBorder="1" applyAlignment="1" applyProtection="1">
      <alignment horizontal="center" textRotation="90" wrapText="1"/>
      <protection hidden="1"/>
    </xf>
    <xf numFmtId="0" fontId="32" fillId="39" borderId="83" xfId="0" applyNumberFormat="1" applyFont="1" applyFill="1" applyBorder="1" applyAlignment="1" applyProtection="1">
      <alignment horizontal="center" textRotation="90" wrapText="1"/>
      <protection hidden="1"/>
    </xf>
    <xf numFmtId="0" fontId="33" fillId="39" borderId="35" xfId="0" applyFont="1" applyFill="1" applyBorder="1" applyAlignment="1" applyProtection="1">
      <alignment horizontal="center" vertical="top" wrapText="1"/>
      <protection hidden="1"/>
    </xf>
    <xf numFmtId="0" fontId="33" fillId="39" borderId="0" xfId="0" applyFont="1" applyFill="1" applyBorder="1" applyAlignment="1" applyProtection="1">
      <alignment horizontal="center" vertical="top" wrapText="1"/>
      <protection hidden="1"/>
    </xf>
    <xf numFmtId="0" fontId="33" fillId="39" borderId="36" xfId="0" applyFont="1" applyFill="1" applyBorder="1" applyAlignment="1" applyProtection="1">
      <alignment horizontal="center" vertical="top" wrapText="1"/>
      <protection hidden="1"/>
    </xf>
    <xf numFmtId="0" fontId="55" fillId="39" borderId="24" xfId="42" applyNumberFormat="1" applyFont="1" applyFill="1" applyBorder="1" applyAlignment="1" applyProtection="1">
      <alignment horizontal="center" vertical="center" wrapText="1"/>
      <protection hidden="1"/>
    </xf>
    <xf numFmtId="0" fontId="55" fillId="39" borderId="41" xfId="42" applyNumberFormat="1" applyFont="1" applyFill="1" applyBorder="1" applyAlignment="1" applyProtection="1">
      <alignment horizontal="center" vertical="center" wrapText="1"/>
      <protection hidden="1"/>
    </xf>
    <xf numFmtId="0" fontId="55" fillId="39" borderId="52" xfId="42" applyNumberFormat="1" applyFont="1" applyFill="1" applyBorder="1" applyAlignment="1" applyProtection="1">
      <alignment horizontal="center" vertical="center" wrapText="1"/>
      <protection hidden="1"/>
    </xf>
    <xf numFmtId="0" fontId="32" fillId="39" borderId="95" xfId="42" applyNumberFormat="1" applyFont="1" applyFill="1" applyBorder="1" applyAlignment="1" applyProtection="1">
      <alignment horizontal="center" textRotation="90" wrapText="1"/>
      <protection hidden="1"/>
    </xf>
    <xf numFmtId="0" fontId="32" fillId="39" borderId="96" xfId="42" applyNumberFormat="1" applyFont="1" applyFill="1" applyBorder="1" applyAlignment="1" applyProtection="1">
      <alignment horizontal="center" textRotation="90" wrapText="1"/>
      <protection hidden="1"/>
    </xf>
    <xf numFmtId="0" fontId="27" fillId="39" borderId="93" xfId="0" applyNumberFormat="1" applyFont="1" applyFill="1" applyBorder="1" applyAlignment="1" applyProtection="1">
      <alignment horizontal="center" textRotation="90"/>
      <protection hidden="1"/>
    </xf>
    <xf numFmtId="0" fontId="27" fillId="39" borderId="94" xfId="0" applyNumberFormat="1" applyFont="1" applyFill="1" applyBorder="1" applyAlignment="1" applyProtection="1">
      <alignment horizontal="center" textRotation="90"/>
      <protection hidden="1"/>
    </xf>
    <xf numFmtId="0" fontId="32" fillId="39" borderId="85" xfId="42" applyNumberFormat="1" applyFont="1" applyFill="1" applyBorder="1" applyAlignment="1" applyProtection="1">
      <alignment horizontal="center" textRotation="90" wrapText="1"/>
      <protection hidden="1"/>
    </xf>
    <xf numFmtId="0" fontId="32" fillId="39" borderId="42" xfId="42" applyNumberFormat="1" applyFont="1" applyFill="1" applyBorder="1" applyAlignment="1" applyProtection="1">
      <alignment horizontal="center" textRotation="90" wrapText="1"/>
      <protection hidden="1"/>
    </xf>
    <xf numFmtId="0" fontId="41" fillId="39" borderId="19" xfId="0" applyFont="1" applyFill="1" applyBorder="1" applyAlignment="1" applyProtection="1">
      <alignment horizontal="center" vertical="center"/>
      <protection hidden="1"/>
    </xf>
    <xf numFmtId="0" fontId="41" fillId="39" borderId="16" xfId="0" applyFont="1" applyFill="1" applyBorder="1" applyAlignment="1" applyProtection="1">
      <alignment horizontal="center" vertical="center"/>
      <protection hidden="1"/>
    </xf>
    <xf numFmtId="0" fontId="41" fillId="39" borderId="91" xfId="0" applyFont="1" applyFill="1" applyBorder="1" applyAlignment="1" applyProtection="1">
      <alignment horizontal="center" vertical="center"/>
      <protection hidden="1"/>
    </xf>
    <xf numFmtId="0" fontId="41" fillId="39" borderId="38" xfId="0" applyFont="1" applyFill="1" applyBorder="1" applyAlignment="1" applyProtection="1">
      <alignment horizontal="center" vertical="center"/>
      <protection hidden="1"/>
    </xf>
    <xf numFmtId="0" fontId="32" fillId="39" borderId="92" xfId="42" applyNumberFormat="1" applyFont="1" applyFill="1" applyBorder="1" applyAlignment="1" applyProtection="1">
      <alignment horizontal="center" textRotation="90" wrapText="1"/>
      <protection hidden="1"/>
    </xf>
    <xf numFmtId="0" fontId="32" fillId="39" borderId="49" xfId="42" applyNumberFormat="1" applyFont="1" applyFill="1" applyBorder="1" applyAlignment="1" applyProtection="1">
      <alignment horizontal="center" textRotation="90" wrapText="1"/>
      <protection hidden="1"/>
    </xf>
    <xf numFmtId="0" fontId="25" fillId="42" borderId="16" xfId="0" applyFont="1" applyFill="1" applyBorder="1" applyAlignment="1" applyProtection="1">
      <alignment horizontal="left" vertical="center" wrapText="1"/>
      <protection hidden="1"/>
    </xf>
    <xf numFmtId="0" fontId="25" fillId="42" borderId="64" xfId="0" applyFont="1" applyFill="1" applyBorder="1" applyAlignment="1" applyProtection="1">
      <alignment horizontal="left" vertical="center" wrapText="1"/>
      <protection hidden="1"/>
    </xf>
    <xf numFmtId="0" fontId="25" fillId="42" borderId="38" xfId="0" applyFont="1" applyFill="1" applyBorder="1" applyAlignment="1" applyProtection="1">
      <alignment horizontal="left" vertical="center" wrapText="1"/>
      <protection hidden="1"/>
    </xf>
    <xf numFmtId="0" fontId="25" fillId="42" borderId="13" xfId="0" applyFont="1" applyFill="1" applyBorder="1" applyAlignment="1" applyProtection="1">
      <alignment horizontal="left" vertical="center" wrapText="1"/>
      <protection hidden="1"/>
    </xf>
    <xf numFmtId="0" fontId="25" fillId="42" borderId="60" xfId="0" applyFont="1" applyFill="1" applyBorder="1" applyAlignment="1" applyProtection="1">
      <alignment horizontal="left" vertical="center" wrapText="1"/>
      <protection hidden="1"/>
    </xf>
    <xf numFmtId="0" fontId="25" fillId="42" borderId="65" xfId="0" applyFont="1" applyFill="1" applyBorder="1" applyAlignment="1" applyProtection="1">
      <alignment horizontal="left" vertical="center" wrapText="1"/>
      <protection hidden="1"/>
    </xf>
    <xf numFmtId="0" fontId="33" fillId="42" borderId="35" xfId="0" applyFont="1" applyFill="1" applyBorder="1" applyAlignment="1" applyProtection="1">
      <alignment horizontal="center" vertical="top" wrapText="1"/>
      <protection hidden="1"/>
    </xf>
    <xf numFmtId="0" fontId="33" fillId="42" borderId="0" xfId="0" applyFont="1" applyFill="1" applyBorder="1" applyAlignment="1" applyProtection="1">
      <alignment horizontal="center" vertical="top" wrapText="1"/>
      <protection hidden="1"/>
    </xf>
    <xf numFmtId="0" fontId="33" fillId="42" borderId="36" xfId="0" applyFont="1" applyFill="1" applyBorder="1" applyAlignment="1" applyProtection="1">
      <alignment horizontal="center" vertical="top" wrapText="1"/>
      <protection hidden="1"/>
    </xf>
    <xf numFmtId="0" fontId="35" fillId="44" borderId="21" xfId="0" applyFont="1" applyFill="1" applyBorder="1" applyAlignment="1" applyProtection="1">
      <alignment vertical="center"/>
      <protection hidden="1"/>
    </xf>
    <xf numFmtId="0" fontId="35" fillId="44" borderId="43" xfId="0" applyFont="1" applyFill="1" applyBorder="1" applyAlignment="1" applyProtection="1">
      <alignment vertical="center"/>
      <protection hidden="1"/>
    </xf>
    <xf numFmtId="0" fontId="41" fillId="42" borderId="38" xfId="0" applyFont="1" applyFill="1" applyBorder="1" applyAlignment="1" applyProtection="1">
      <alignment horizontal="center" vertical="center"/>
      <protection hidden="1"/>
    </xf>
    <xf numFmtId="0" fontId="41" fillId="42" borderId="16" xfId="0" applyFont="1" applyFill="1" applyBorder="1" applyAlignment="1" applyProtection="1">
      <alignment horizontal="center" vertical="center"/>
      <protection hidden="1"/>
    </xf>
    <xf numFmtId="0" fontId="41" fillId="42" borderId="91" xfId="0" applyFont="1" applyFill="1" applyBorder="1" applyAlignment="1" applyProtection="1">
      <alignment horizontal="center" vertical="center"/>
      <protection hidden="1"/>
    </xf>
    <xf numFmtId="0" fontId="25" fillId="42" borderId="61" xfId="0" applyFont="1" applyFill="1" applyBorder="1" applyAlignment="1" applyProtection="1">
      <alignment horizontal="left" vertical="center" wrapText="1"/>
      <protection hidden="1"/>
    </xf>
    <xf numFmtId="0" fontId="25" fillId="42" borderId="44" xfId="0" applyFont="1" applyFill="1" applyBorder="1" applyAlignment="1" applyProtection="1">
      <alignment horizontal="left" vertical="center" wrapText="1"/>
      <protection hidden="1"/>
    </xf>
    <xf numFmtId="0" fontId="32" fillId="42" borderId="100" xfId="0" applyNumberFormat="1" applyFont="1" applyFill="1" applyBorder="1" applyAlignment="1" applyProtection="1">
      <alignment horizontal="center" textRotation="90" wrapText="1"/>
      <protection hidden="1"/>
    </xf>
    <xf numFmtId="0" fontId="32" fillId="42" borderId="83" xfId="0" applyNumberFormat="1" applyFont="1" applyFill="1" applyBorder="1" applyAlignment="1" applyProtection="1">
      <alignment horizontal="center" textRotation="90" wrapText="1"/>
      <protection hidden="1"/>
    </xf>
    <xf numFmtId="164" fontId="26" fillId="44" borderId="43" xfId="0" applyNumberFormat="1" applyFont="1" applyFill="1" applyBorder="1" applyAlignment="1" applyProtection="1">
      <alignment horizontal="center" vertical="center"/>
      <protection hidden="1"/>
    </xf>
    <xf numFmtId="0" fontId="55" fillId="42" borderId="24" xfId="42" applyNumberFormat="1" applyFont="1" applyFill="1" applyBorder="1" applyAlignment="1" applyProtection="1">
      <alignment horizontal="center" vertical="center" wrapText="1"/>
      <protection hidden="1"/>
    </xf>
    <xf numFmtId="0" fontId="55" fillId="42" borderId="41" xfId="42" applyNumberFormat="1" applyFont="1" applyFill="1" applyBorder="1" applyAlignment="1" applyProtection="1">
      <alignment horizontal="center" vertical="center" wrapText="1"/>
      <protection hidden="1"/>
    </xf>
    <xf numFmtId="0" fontId="55" fillId="42" borderId="52" xfId="42" applyNumberFormat="1" applyFont="1" applyFill="1" applyBorder="1" applyAlignment="1" applyProtection="1">
      <alignment horizontal="center" vertical="center" wrapText="1"/>
      <protection hidden="1"/>
    </xf>
    <xf numFmtId="3" fontId="37" fillId="42" borderId="24" xfId="0" applyNumberFormat="1" applyFont="1" applyFill="1" applyBorder="1" applyAlignment="1" applyProtection="1">
      <alignment horizontal="center" vertical="center" wrapText="1"/>
      <protection hidden="1"/>
    </xf>
    <xf numFmtId="3" fontId="37" fillId="42" borderId="41" xfId="0" applyNumberFormat="1" applyFont="1" applyFill="1" applyBorder="1" applyAlignment="1" applyProtection="1">
      <alignment horizontal="center" vertical="center" wrapText="1"/>
      <protection hidden="1"/>
    </xf>
    <xf numFmtId="3" fontId="37" fillId="42" borderId="52" xfId="0" applyNumberFormat="1" applyFont="1" applyFill="1" applyBorder="1" applyAlignment="1" applyProtection="1">
      <alignment horizontal="center" vertical="center" wrapText="1"/>
      <protection hidden="1"/>
    </xf>
    <xf numFmtId="0" fontId="37" fillId="42" borderId="24" xfId="0" applyFont="1" applyFill="1" applyBorder="1" applyAlignment="1" applyProtection="1">
      <alignment horizontal="center" vertical="center" wrapText="1"/>
      <protection hidden="1"/>
    </xf>
    <xf numFmtId="0" fontId="37" fillId="42" borderId="41" xfId="0" applyFont="1" applyFill="1" applyBorder="1" applyAlignment="1" applyProtection="1">
      <alignment horizontal="center" vertical="center" wrapText="1"/>
      <protection hidden="1"/>
    </xf>
    <xf numFmtId="0" fontId="37" fillId="42" borderId="52" xfId="0" applyFont="1" applyFill="1" applyBorder="1" applyAlignment="1" applyProtection="1">
      <alignment horizontal="center" vertical="center" wrapText="1"/>
      <protection hidden="1"/>
    </xf>
    <xf numFmtId="0" fontId="25" fillId="42" borderId="16" xfId="0" applyFont="1" applyFill="1" applyBorder="1" applyAlignment="1" applyProtection="1">
      <alignment vertical="center" wrapText="1"/>
      <protection hidden="1"/>
    </xf>
    <xf numFmtId="0" fontId="25" fillId="42" borderId="64" xfId="0" applyFont="1" applyFill="1" applyBorder="1" applyAlignment="1" applyProtection="1">
      <alignment vertical="center" wrapText="1"/>
      <protection hidden="1"/>
    </xf>
    <xf numFmtId="0" fontId="29" fillId="42" borderId="26" xfId="0" applyFont="1" applyFill="1" applyBorder="1" applyAlignment="1" applyProtection="1">
      <alignment horizontal="center" vertical="center" wrapText="1"/>
      <protection hidden="1"/>
    </xf>
    <xf numFmtId="0" fontId="29" fillId="42" borderId="27" xfId="0" applyFont="1" applyFill="1" applyBorder="1" applyAlignment="1" applyProtection="1">
      <alignment horizontal="center" vertical="center" wrapText="1"/>
      <protection hidden="1"/>
    </xf>
    <xf numFmtId="0" fontId="29" fillId="42" borderId="28" xfId="0" applyFont="1" applyFill="1" applyBorder="1" applyAlignment="1" applyProtection="1">
      <alignment horizontal="center" vertical="center" wrapText="1"/>
      <protection hidden="1"/>
    </xf>
    <xf numFmtId="0" fontId="29" fillId="42" borderId="35" xfId="0" applyFont="1" applyFill="1" applyBorder="1" applyAlignment="1" applyProtection="1">
      <alignment horizontal="center" vertical="center" wrapText="1"/>
      <protection hidden="1"/>
    </xf>
    <xf numFmtId="0" fontId="29" fillId="42" borderId="0" xfId="0" applyFont="1" applyFill="1" applyBorder="1" applyAlignment="1" applyProtection="1">
      <alignment horizontal="center" vertical="center" wrapText="1"/>
      <protection hidden="1"/>
    </xf>
    <xf numFmtId="0" fontId="29" fillId="42" borderId="36" xfId="0" applyFont="1" applyFill="1" applyBorder="1" applyAlignment="1" applyProtection="1">
      <alignment horizontal="center" vertical="center" wrapText="1"/>
      <protection hidden="1"/>
    </xf>
    <xf numFmtId="0" fontId="29" fillId="42" borderId="29" xfId="0" applyFont="1" applyFill="1" applyBorder="1" applyAlignment="1" applyProtection="1">
      <alignment horizontal="center" vertical="center" wrapText="1"/>
      <protection hidden="1"/>
    </xf>
    <xf numFmtId="0" fontId="29" fillId="42" borderId="25" xfId="0" applyFont="1" applyFill="1" applyBorder="1" applyAlignment="1" applyProtection="1">
      <alignment horizontal="center" vertical="center" wrapText="1"/>
      <protection hidden="1"/>
    </xf>
    <xf numFmtId="0" fontId="29" fillId="42" borderId="40" xfId="0" applyFont="1" applyFill="1" applyBorder="1" applyAlignment="1" applyProtection="1">
      <alignment horizontal="center" vertical="center" wrapText="1"/>
      <protection hidden="1"/>
    </xf>
    <xf numFmtId="0" fontId="27" fillId="42" borderId="93" xfId="0" applyNumberFormat="1" applyFont="1" applyFill="1" applyBorder="1" applyAlignment="1" applyProtection="1">
      <alignment horizontal="center" textRotation="90"/>
      <protection hidden="1"/>
    </xf>
    <xf numFmtId="0" fontId="27" fillId="42" borderId="94" xfId="0" applyNumberFormat="1" applyFont="1" applyFill="1" applyBorder="1" applyAlignment="1" applyProtection="1">
      <alignment horizontal="center" textRotation="90"/>
      <protection hidden="1"/>
    </xf>
    <xf numFmtId="0" fontId="32" fillId="42" borderId="85" xfId="42" applyNumberFormat="1" applyFont="1" applyFill="1" applyBorder="1" applyAlignment="1" applyProtection="1">
      <alignment horizontal="center" textRotation="90" wrapText="1"/>
      <protection hidden="1"/>
    </xf>
    <xf numFmtId="0" fontId="32" fillId="42" borderId="42" xfId="42" applyNumberFormat="1" applyFont="1" applyFill="1" applyBorder="1" applyAlignment="1" applyProtection="1">
      <alignment horizontal="center" textRotation="90" wrapText="1"/>
      <protection hidden="1"/>
    </xf>
    <xf numFmtId="0" fontId="41" fillId="42" borderId="19" xfId="0" applyFont="1" applyFill="1" applyBorder="1" applyAlignment="1" applyProtection="1">
      <alignment horizontal="center" vertical="center"/>
      <protection hidden="1"/>
    </xf>
    <xf numFmtId="0" fontId="32" fillId="42" borderId="92" xfId="42" applyNumberFormat="1" applyFont="1" applyFill="1" applyBorder="1" applyAlignment="1" applyProtection="1">
      <alignment horizontal="center" textRotation="90" wrapText="1"/>
      <protection hidden="1"/>
    </xf>
    <xf numFmtId="0" fontId="32" fillId="42" borderId="49" xfId="42" applyNumberFormat="1" applyFont="1" applyFill="1" applyBorder="1" applyAlignment="1" applyProtection="1">
      <alignment horizontal="center" textRotation="90" wrapText="1"/>
      <protection hidden="1"/>
    </xf>
    <xf numFmtId="0" fontId="32" fillId="42" borderId="95" xfId="42" applyNumberFormat="1" applyFont="1" applyFill="1" applyBorder="1" applyAlignment="1" applyProtection="1">
      <alignment horizontal="center" textRotation="90" wrapText="1"/>
      <protection hidden="1"/>
    </xf>
    <xf numFmtId="0" fontId="32" fillId="42" borderId="96" xfId="42" applyNumberFormat="1" applyFont="1" applyFill="1" applyBorder="1" applyAlignment="1" applyProtection="1">
      <alignment horizontal="center" textRotation="90" wrapText="1"/>
      <protection hidden="1"/>
    </xf>
    <xf numFmtId="0" fontId="25" fillId="36" borderId="16" xfId="0" applyFont="1" applyFill="1" applyBorder="1" applyAlignment="1" applyProtection="1">
      <alignment horizontal="left" vertical="center" wrapText="1"/>
      <protection hidden="1"/>
    </xf>
    <xf numFmtId="0" fontId="25" fillId="36" borderId="64" xfId="0" applyFont="1" applyFill="1" applyBorder="1" applyAlignment="1" applyProtection="1">
      <alignment horizontal="left" vertical="center" wrapText="1"/>
      <protection hidden="1"/>
    </xf>
    <xf numFmtId="164" fontId="26" fillId="45" borderId="43" xfId="0" applyNumberFormat="1" applyFont="1" applyFill="1" applyBorder="1" applyAlignment="1" applyProtection="1">
      <alignment horizontal="center" vertical="center"/>
      <protection hidden="1"/>
    </xf>
    <xf numFmtId="0" fontId="25" fillId="36" borderId="38" xfId="0" applyFont="1" applyFill="1" applyBorder="1" applyAlignment="1" applyProtection="1">
      <alignment horizontal="left" vertical="center" wrapText="1"/>
      <protection hidden="1"/>
    </xf>
    <xf numFmtId="0" fontId="25" fillId="36" borderId="13" xfId="0" applyFont="1" applyFill="1" applyBorder="1" applyAlignment="1" applyProtection="1">
      <alignment horizontal="left" vertical="center" wrapText="1"/>
      <protection hidden="1"/>
    </xf>
    <xf numFmtId="0" fontId="35" fillId="45" borderId="21" xfId="0" applyFont="1" applyFill="1" applyBorder="1" applyAlignment="1" applyProtection="1">
      <alignment vertical="center"/>
      <protection hidden="1"/>
    </xf>
    <xf numFmtId="0" fontId="35" fillId="45" borderId="43" xfId="0" applyFont="1" applyFill="1" applyBorder="1" applyAlignment="1" applyProtection="1">
      <alignment vertical="center"/>
      <protection hidden="1"/>
    </xf>
    <xf numFmtId="0" fontId="25" fillId="36" borderId="61" xfId="0" applyFont="1" applyFill="1" applyBorder="1" applyAlignment="1" applyProtection="1">
      <alignment horizontal="left" vertical="center" wrapText="1"/>
      <protection hidden="1"/>
    </xf>
    <xf numFmtId="0" fontId="25" fillId="36" borderId="60" xfId="0" applyFont="1" applyFill="1" applyBorder="1" applyAlignment="1" applyProtection="1">
      <alignment horizontal="left" vertical="center" wrapText="1"/>
      <protection hidden="1"/>
    </xf>
    <xf numFmtId="0" fontId="25" fillId="36" borderId="44" xfId="0" applyFont="1" applyFill="1" applyBorder="1" applyAlignment="1" applyProtection="1">
      <alignment horizontal="left" vertical="center" wrapText="1"/>
      <protection hidden="1"/>
    </xf>
    <xf numFmtId="0" fontId="25" fillId="36" borderId="65" xfId="0" applyFont="1" applyFill="1" applyBorder="1" applyAlignment="1" applyProtection="1">
      <alignment horizontal="left" vertical="center" wrapText="1"/>
      <protection hidden="1"/>
    </xf>
    <xf numFmtId="0" fontId="29" fillId="36" borderId="26" xfId="0" applyFont="1" applyFill="1" applyBorder="1" applyAlignment="1" applyProtection="1">
      <alignment horizontal="center" vertical="center" wrapText="1"/>
      <protection hidden="1"/>
    </xf>
    <xf numFmtId="0" fontId="29" fillId="36" borderId="27" xfId="0" applyFont="1" applyFill="1" applyBorder="1" applyAlignment="1" applyProtection="1">
      <alignment horizontal="center" vertical="center" wrapText="1"/>
      <protection hidden="1"/>
    </xf>
    <xf numFmtId="0" fontId="29" fillId="36" borderId="28" xfId="0" applyFont="1" applyFill="1" applyBorder="1" applyAlignment="1" applyProtection="1">
      <alignment horizontal="center" vertical="center" wrapText="1"/>
      <protection hidden="1"/>
    </xf>
    <xf numFmtId="0" fontId="29" fillId="36" borderId="35" xfId="0" applyFont="1" applyFill="1" applyBorder="1" applyAlignment="1" applyProtection="1">
      <alignment horizontal="center" vertical="center" wrapText="1"/>
      <protection hidden="1"/>
    </xf>
    <xf numFmtId="0" fontId="29" fillId="36" borderId="0" xfId="0" applyFont="1" applyFill="1" applyBorder="1" applyAlignment="1" applyProtection="1">
      <alignment horizontal="center" vertical="center" wrapText="1"/>
      <protection hidden="1"/>
    </xf>
    <xf numFmtId="0" fontId="29" fillId="36" borderId="36" xfId="0" applyFont="1" applyFill="1" applyBorder="1" applyAlignment="1" applyProtection="1">
      <alignment horizontal="center" vertical="center" wrapText="1"/>
      <protection hidden="1"/>
    </xf>
    <xf numFmtId="0" fontId="29" fillId="36" borderId="29" xfId="0" applyFont="1" applyFill="1" applyBorder="1" applyAlignment="1" applyProtection="1">
      <alignment horizontal="center" vertical="center" wrapText="1"/>
      <protection hidden="1"/>
    </xf>
    <xf numFmtId="0" fontId="29" fillId="36" borderId="25" xfId="0" applyFont="1" applyFill="1" applyBorder="1" applyAlignment="1" applyProtection="1">
      <alignment horizontal="center" vertical="center" wrapText="1"/>
      <protection hidden="1"/>
    </xf>
    <xf numFmtId="0" fontId="29" fillId="36" borderId="40" xfId="0" applyFont="1" applyFill="1" applyBorder="1" applyAlignment="1" applyProtection="1">
      <alignment horizontal="center" vertical="center" wrapText="1"/>
      <protection hidden="1"/>
    </xf>
    <xf numFmtId="3" fontId="37" fillId="36" borderId="24" xfId="0" applyNumberFormat="1" applyFont="1" applyFill="1" applyBorder="1" applyAlignment="1" applyProtection="1">
      <alignment horizontal="center" vertical="center" wrapText="1"/>
      <protection hidden="1"/>
    </xf>
    <xf numFmtId="3" fontId="37" fillId="36" borderId="41" xfId="0" applyNumberFormat="1" applyFont="1" applyFill="1" applyBorder="1" applyAlignment="1" applyProtection="1">
      <alignment horizontal="center" vertical="center" wrapText="1"/>
      <protection hidden="1"/>
    </xf>
    <xf numFmtId="3" fontId="37" fillId="36" borderId="52" xfId="0" applyNumberFormat="1" applyFont="1" applyFill="1" applyBorder="1" applyAlignment="1" applyProtection="1">
      <alignment horizontal="center" vertical="center" wrapText="1"/>
      <protection hidden="1"/>
    </xf>
    <xf numFmtId="0" fontId="37" fillId="36" borderId="24" xfId="0" applyFont="1" applyFill="1" applyBorder="1" applyAlignment="1" applyProtection="1">
      <alignment horizontal="center" vertical="center" wrapText="1"/>
      <protection hidden="1"/>
    </xf>
    <xf numFmtId="0" fontId="37" fillId="36" borderId="41" xfId="0" applyFont="1" applyFill="1" applyBorder="1" applyAlignment="1" applyProtection="1">
      <alignment horizontal="center" vertical="center" wrapText="1"/>
      <protection hidden="1"/>
    </xf>
    <xf numFmtId="0" fontId="37" fillId="36" borderId="52" xfId="0" applyFont="1" applyFill="1" applyBorder="1" applyAlignment="1" applyProtection="1">
      <alignment horizontal="center" vertical="center" wrapText="1"/>
      <protection hidden="1"/>
    </xf>
    <xf numFmtId="0" fontId="32" fillId="36" borderId="100" xfId="0" applyNumberFormat="1" applyFont="1" applyFill="1" applyBorder="1" applyAlignment="1" applyProtection="1">
      <alignment horizontal="center" textRotation="90" wrapText="1"/>
      <protection hidden="1"/>
    </xf>
    <xf numFmtId="0" fontId="32" fillId="36" borderId="83" xfId="0" applyNumberFormat="1" applyFont="1" applyFill="1" applyBorder="1" applyAlignment="1" applyProtection="1">
      <alignment horizontal="center" textRotation="90" wrapText="1"/>
      <protection hidden="1"/>
    </xf>
    <xf numFmtId="0" fontId="33" fillId="36" borderId="35" xfId="0" applyFont="1" applyFill="1" applyBorder="1" applyAlignment="1" applyProtection="1">
      <alignment horizontal="center" vertical="top" wrapText="1"/>
      <protection hidden="1"/>
    </xf>
    <xf numFmtId="0" fontId="33" fillId="36" borderId="0" xfId="0" applyFont="1" applyFill="1" applyBorder="1" applyAlignment="1" applyProtection="1">
      <alignment horizontal="center" vertical="top" wrapText="1"/>
      <protection hidden="1"/>
    </xf>
    <xf numFmtId="0" fontId="33" fillId="36" borderId="36" xfId="0" applyFont="1" applyFill="1" applyBorder="1" applyAlignment="1" applyProtection="1">
      <alignment horizontal="center" vertical="top" wrapText="1"/>
      <protection hidden="1"/>
    </xf>
    <xf numFmtId="0" fontId="55" fillId="36" borderId="24" xfId="42" applyNumberFormat="1" applyFont="1" applyFill="1" applyBorder="1" applyAlignment="1" applyProtection="1">
      <alignment horizontal="center" vertical="center" wrapText="1"/>
      <protection hidden="1"/>
    </xf>
    <xf numFmtId="0" fontId="55" fillId="36" borderId="41" xfId="42" applyNumberFormat="1" applyFont="1" applyFill="1" applyBorder="1" applyAlignment="1" applyProtection="1">
      <alignment horizontal="center" vertical="center" wrapText="1"/>
      <protection hidden="1"/>
    </xf>
    <xf numFmtId="0" fontId="55" fillId="36" borderId="52" xfId="42" applyNumberFormat="1" applyFont="1" applyFill="1" applyBorder="1" applyAlignment="1" applyProtection="1">
      <alignment horizontal="center" vertical="center" wrapText="1"/>
      <protection hidden="1"/>
    </xf>
    <xf numFmtId="0" fontId="32" fillId="36" borderId="95" xfId="42" applyNumberFormat="1" applyFont="1" applyFill="1" applyBorder="1" applyAlignment="1" applyProtection="1">
      <alignment horizontal="center" textRotation="90" wrapText="1"/>
      <protection hidden="1"/>
    </xf>
    <xf numFmtId="0" fontId="32" fillId="36" borderId="96" xfId="42" applyNumberFormat="1" applyFont="1" applyFill="1" applyBorder="1" applyAlignment="1" applyProtection="1">
      <alignment horizontal="center" textRotation="90" wrapText="1"/>
      <protection hidden="1"/>
    </xf>
    <xf numFmtId="0" fontId="27" fillId="36" borderId="93" xfId="0" applyNumberFormat="1" applyFont="1" applyFill="1" applyBorder="1" applyAlignment="1" applyProtection="1">
      <alignment horizontal="center" textRotation="90"/>
      <protection hidden="1"/>
    </xf>
    <xf numFmtId="0" fontId="27" fillId="36" borderId="94" xfId="0" applyNumberFormat="1" applyFont="1" applyFill="1" applyBorder="1" applyAlignment="1" applyProtection="1">
      <alignment horizontal="center" textRotation="90"/>
      <protection hidden="1"/>
    </xf>
    <xf numFmtId="0" fontId="32" fillId="36" borderId="85" xfId="42" applyNumberFormat="1" applyFont="1" applyFill="1" applyBorder="1" applyAlignment="1" applyProtection="1">
      <alignment horizontal="center" textRotation="90" wrapText="1"/>
      <protection hidden="1"/>
    </xf>
    <xf numFmtId="0" fontId="32" fillId="36" borderId="42" xfId="42" applyNumberFormat="1" applyFont="1" applyFill="1" applyBorder="1" applyAlignment="1" applyProtection="1">
      <alignment horizontal="center" textRotation="90" wrapText="1"/>
      <protection hidden="1"/>
    </xf>
    <xf numFmtId="0" fontId="41" fillId="36" borderId="19" xfId="0" applyFont="1" applyFill="1" applyBorder="1" applyAlignment="1" applyProtection="1">
      <alignment horizontal="center" vertical="center"/>
      <protection hidden="1"/>
    </xf>
    <xf numFmtId="0" fontId="41" fillId="36" borderId="16" xfId="0" applyFont="1" applyFill="1" applyBorder="1" applyAlignment="1" applyProtection="1">
      <alignment horizontal="center" vertical="center"/>
      <protection hidden="1"/>
    </xf>
    <xf numFmtId="0" fontId="41" fillId="36" borderId="91" xfId="0" applyFont="1" applyFill="1" applyBorder="1" applyAlignment="1" applyProtection="1">
      <alignment horizontal="center" vertical="center"/>
      <protection hidden="1"/>
    </xf>
    <xf numFmtId="0" fontId="32" fillId="36" borderId="109" xfId="0" applyNumberFormat="1" applyFont="1" applyFill="1" applyBorder="1" applyAlignment="1" applyProtection="1">
      <alignment horizontal="center" textRotation="90" wrapText="1"/>
      <protection hidden="1"/>
    </xf>
    <xf numFmtId="0" fontId="32" fillId="36" borderId="47" xfId="0" applyNumberFormat="1" applyFont="1" applyFill="1" applyBorder="1" applyAlignment="1" applyProtection="1">
      <alignment horizontal="center" textRotation="90" wrapText="1"/>
      <protection hidden="1"/>
    </xf>
    <xf numFmtId="0" fontId="32" fillId="36" borderId="92" xfId="42" applyNumberFormat="1" applyFont="1" applyFill="1" applyBorder="1" applyAlignment="1" applyProtection="1">
      <alignment horizontal="center" textRotation="90" wrapText="1"/>
      <protection hidden="1"/>
    </xf>
    <xf numFmtId="0" fontId="32" fillId="36" borderId="49" xfId="42" applyNumberFormat="1" applyFont="1" applyFill="1" applyBorder="1" applyAlignment="1" applyProtection="1">
      <alignment horizontal="center" textRotation="90" wrapText="1"/>
      <protection hidden="1"/>
    </xf>
    <xf numFmtId="0" fontId="41" fillId="36" borderId="38" xfId="0" applyFont="1" applyFill="1" applyBorder="1" applyAlignment="1" applyProtection="1">
      <alignment horizontal="center" vertical="center"/>
      <protection hidden="1"/>
    </xf>
  </cellXfs>
  <cellStyles count="53">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Excel Built-in Normal" xfId="44"/>
    <cellStyle name="Excel Built-in Normal 1" xfId="42"/>
    <cellStyle name="Excel Built-in Normal 2" xfId="45"/>
    <cellStyle name="Hypertextový odkaz" xfId="51" builtinId="8"/>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ázev 2" xfId="52"/>
    <cellStyle name="Neutrální" xfId="8" builtinId="28" customBuiltin="1"/>
    <cellStyle name="Normální" xfId="0" builtinId="0"/>
    <cellStyle name="Normální 2" xfId="43"/>
    <cellStyle name="normální 2 2" xfId="47"/>
    <cellStyle name="Normální 2 3" xfId="46"/>
    <cellStyle name="Normální 2 4" xfId="49"/>
    <cellStyle name="Normální 2 5" xfId="50"/>
    <cellStyle name="Poznámka" xfId="15" builtinId="10" customBuiltin="1"/>
    <cellStyle name="Propojená buňka" xfId="12" builtinId="24" customBuiltin="1"/>
    <cellStyle name="Správně" xfId="6" builtinId="26" customBuiltin="1"/>
    <cellStyle name="Styl 1" xfId="48"/>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59">
    <dxf>
      <fill>
        <patternFill>
          <bgColor rgb="FFFF8585"/>
        </patternFill>
      </fill>
    </dxf>
    <dxf>
      <fill>
        <patternFill>
          <bgColor rgb="FFFF0000"/>
        </patternFill>
      </fill>
    </dxf>
    <dxf>
      <fill>
        <patternFill>
          <bgColor theme="0" tint="-0.34998626667073579"/>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rgb="FFFF7171"/>
        </patternFill>
      </fill>
    </dxf>
    <dxf>
      <fill>
        <patternFill>
          <bgColor rgb="FFFF0000"/>
        </patternFill>
      </fill>
    </dxf>
    <dxf>
      <fill>
        <patternFill>
          <bgColor theme="0" tint="-0.34998626667073579"/>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rgb="FFFF8585"/>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theme="0" tint="-0.34998626667073579"/>
        </patternFill>
      </fill>
    </dxf>
    <dxf>
      <fill>
        <patternFill>
          <bgColor rgb="FFFF8585"/>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theme="0" tint="-0.34998626667073579"/>
        </patternFill>
      </fill>
    </dxf>
    <dxf>
      <fill>
        <patternFill>
          <bgColor rgb="FFFF8585"/>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8989"/>
        </patternFill>
      </fill>
    </dxf>
    <dxf>
      <fill>
        <patternFill>
          <bgColor rgb="FFFF0000"/>
        </patternFill>
      </fill>
    </dxf>
    <dxf>
      <fill>
        <patternFill>
          <bgColor theme="0" tint="-0.34998626667073579"/>
        </patternFill>
      </fill>
    </dxf>
    <dxf>
      <fill>
        <patternFill>
          <bgColor rgb="FFFF8585"/>
        </patternFill>
      </fill>
    </dxf>
    <dxf>
      <fill>
        <patternFill>
          <bgColor rgb="FFFF0000"/>
        </patternFill>
      </fill>
    </dxf>
    <dxf>
      <fill>
        <patternFill>
          <bgColor rgb="FFFF8989"/>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FAA700"/>
      <color rgb="FFFFE18B"/>
      <color rgb="FFFAB900"/>
      <color rgb="FF996600"/>
      <color rgb="FFCC9900"/>
      <color rgb="FFFF7171"/>
      <color rgb="FFFF8585"/>
      <color rgb="FFFF5229"/>
      <color rgb="FFBD0D3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hyperlink" Target="http://www.msmt.cz/strukturalni-fondy-1/vyhlasene-vyzvy"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36</xdr:row>
      <xdr:rowOff>19049</xdr:rowOff>
    </xdr:from>
    <xdr:to>
      <xdr:col>9</xdr:col>
      <xdr:colOff>5175</xdr:colOff>
      <xdr:row>42</xdr:row>
      <xdr:rowOff>70376</xdr:rowOff>
    </xdr:to>
    <xdr:pic>
      <xdr:nvPicPr>
        <xdr:cNvPr id="2" name="Obráze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150" y="4857749"/>
          <a:ext cx="4320000" cy="1137176"/>
        </a:xfrm>
        <a:prstGeom prst="rect">
          <a:avLst/>
        </a:prstGeom>
      </xdr:spPr>
    </xdr:pic>
    <xdr:clientData/>
  </xdr:twoCellAnchor>
  <xdr:twoCellAnchor editAs="oneCell">
    <xdr:from>
      <xdr:col>12</xdr:col>
      <xdr:colOff>38100</xdr:colOff>
      <xdr:row>36</xdr:row>
      <xdr:rowOff>9525</xdr:rowOff>
    </xdr:from>
    <xdr:to>
      <xdr:col>15</xdr:col>
      <xdr:colOff>380137</xdr:colOff>
      <xdr:row>42</xdr:row>
      <xdr:rowOff>3676</xdr:rowOff>
    </xdr:to>
    <xdr:pic>
      <xdr:nvPicPr>
        <xdr:cNvPr id="3" name="Obrázek 2">
          <a:hlinkClick xmlns:r="http://schemas.openxmlformats.org/officeDocument/2006/relationships" r:id="rId1"/>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53275" y="4848225"/>
          <a:ext cx="2275612" cy="1080000"/>
        </a:xfrm>
        <a:prstGeom prst="rect">
          <a:avLst/>
        </a:prstGeom>
      </xdr:spPr>
    </xdr:pic>
    <xdr:clientData/>
  </xdr:twoCellAnchor>
  <xdr:twoCellAnchor editAs="oneCell">
    <xdr:from>
      <xdr:col>1</xdr:col>
      <xdr:colOff>28575</xdr:colOff>
      <xdr:row>1</xdr:row>
      <xdr:rowOff>76200</xdr:rowOff>
    </xdr:from>
    <xdr:to>
      <xdr:col>16</xdr:col>
      <xdr:colOff>0</xdr:colOff>
      <xdr:row>4</xdr:row>
      <xdr:rowOff>142592</xdr:rowOff>
    </xdr:to>
    <xdr:pic>
      <xdr:nvPicPr>
        <xdr:cNvPr id="4" name="Obrázek 3"/>
        <xdr:cNvPicPr>
          <a:picLocks noChangeAspect="1"/>
        </xdr:cNvPicPr>
      </xdr:nvPicPr>
      <xdr:blipFill>
        <a:blip xmlns:r="http://schemas.openxmlformats.org/officeDocument/2006/relationships" r:embed="rId4" cstate="print"/>
        <a:stretch>
          <a:fillRect/>
        </a:stretch>
      </xdr:blipFill>
      <xdr:spPr>
        <a:xfrm>
          <a:off x="638175" y="257175"/>
          <a:ext cx="8677275" cy="609317"/>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P39"/>
  <sheetViews>
    <sheetView tabSelected="1" zoomScaleNormal="100" workbookViewId="0">
      <selection activeCell="B13" sqref="B13:P13"/>
    </sheetView>
  </sheetViews>
  <sheetFormatPr defaultRowHeight="14.25" x14ac:dyDescent="0.2"/>
  <cols>
    <col min="1" max="1" width="2.42578125" style="681" customWidth="1"/>
    <col min="2" max="2" width="8.7109375" style="681" customWidth="1"/>
    <col min="3" max="3" width="8.42578125" style="681" customWidth="1"/>
    <col min="4" max="5" width="7.42578125" style="681" customWidth="1"/>
    <col min="6" max="6" width="6.5703125" style="681" customWidth="1"/>
    <col min="7" max="11" width="8.85546875" style="681" customWidth="1"/>
    <col min="12" max="12" width="10" style="681" customWidth="1"/>
    <col min="13" max="13" width="6.42578125" style="681" customWidth="1"/>
    <col min="14" max="14" width="9.28515625" style="681" customWidth="1"/>
    <col min="15" max="15" width="13.28515625" style="681" customWidth="1"/>
    <col min="16" max="16" width="8.7109375" style="681" customWidth="1"/>
    <col min="17" max="16384" width="9.140625" style="681"/>
  </cols>
  <sheetData>
    <row r="6" spans="2:16" ht="15.75" customHeight="1" x14ac:dyDescent="0.2">
      <c r="H6" s="769" t="s">
        <v>289</v>
      </c>
      <c r="I6" s="769"/>
      <c r="J6" s="769"/>
      <c r="K6" s="769"/>
      <c r="L6" s="769"/>
    </row>
    <row r="7" spans="2:16" ht="7.5" customHeight="1" x14ac:dyDescent="0.2"/>
    <row r="8" spans="2:16" ht="40.5" x14ac:dyDescent="0.2">
      <c r="B8" s="770" t="s">
        <v>45</v>
      </c>
      <c r="C8" s="770"/>
      <c r="D8" s="770"/>
      <c r="E8" s="770"/>
      <c r="F8" s="770"/>
      <c r="G8" s="770"/>
      <c r="H8" s="770"/>
      <c r="I8" s="770"/>
      <c r="J8" s="770"/>
      <c r="K8" s="770"/>
      <c r="L8" s="770"/>
      <c r="M8" s="770"/>
      <c r="N8" s="770"/>
      <c r="O8" s="770"/>
      <c r="P8" s="770"/>
    </row>
    <row r="9" spans="2:16" ht="20.25" x14ac:dyDescent="0.2">
      <c r="B9" s="772" t="s">
        <v>40</v>
      </c>
      <c r="C9" s="772"/>
      <c r="D9" s="772"/>
      <c r="E9" s="772"/>
      <c r="F9" s="772"/>
      <c r="G9" s="772"/>
      <c r="H9" s="772"/>
      <c r="I9" s="772"/>
      <c r="J9" s="772"/>
      <c r="K9" s="772"/>
      <c r="L9" s="772"/>
      <c r="M9" s="772"/>
      <c r="N9" s="772"/>
      <c r="O9" s="772"/>
      <c r="P9" s="772"/>
    </row>
    <row r="10" spans="2:16" ht="15" customHeight="1" x14ac:dyDescent="0.2">
      <c r="B10" s="771" t="s">
        <v>76</v>
      </c>
      <c r="C10" s="771"/>
      <c r="D10" s="771"/>
      <c r="E10" s="771"/>
      <c r="F10" s="771"/>
      <c r="G10" s="771"/>
      <c r="H10" s="771"/>
      <c r="I10" s="771"/>
      <c r="J10" s="771"/>
      <c r="K10" s="771"/>
      <c r="L10" s="771"/>
      <c r="M10" s="771"/>
      <c r="N10" s="771"/>
      <c r="O10" s="771"/>
      <c r="P10" s="771"/>
    </row>
    <row r="11" spans="2:16" ht="14.25" customHeight="1" x14ac:dyDescent="0.2">
      <c r="B11" s="682"/>
      <c r="C11" s="683"/>
      <c r="D11" s="683"/>
      <c r="E11" s="683"/>
      <c r="F11" s="683"/>
      <c r="G11" s="683"/>
      <c r="H11" s="683"/>
      <c r="I11" s="683"/>
      <c r="J11" s="683"/>
      <c r="K11" s="683"/>
    </row>
    <row r="12" spans="2:16" ht="140.25" customHeight="1" x14ac:dyDescent="0.2">
      <c r="B12" s="773" t="s">
        <v>290</v>
      </c>
      <c r="C12" s="773"/>
      <c r="D12" s="773"/>
      <c r="E12" s="773"/>
      <c r="F12" s="773"/>
      <c r="G12" s="773"/>
      <c r="H12" s="773"/>
      <c r="I12" s="773"/>
      <c r="J12" s="773"/>
      <c r="K12" s="773"/>
      <c r="L12" s="773"/>
      <c r="M12" s="773"/>
      <c r="N12" s="773"/>
      <c r="O12" s="773"/>
      <c r="P12" s="773"/>
    </row>
    <row r="13" spans="2:16" ht="25.5" x14ac:dyDescent="0.2">
      <c r="B13" s="774" t="s">
        <v>16</v>
      </c>
      <c r="C13" s="775"/>
      <c r="D13" s="775"/>
      <c r="E13" s="775"/>
      <c r="F13" s="775"/>
      <c r="G13" s="775"/>
      <c r="H13" s="775"/>
      <c r="I13" s="775"/>
      <c r="J13" s="775"/>
      <c r="K13" s="775"/>
      <c r="L13" s="775"/>
      <c r="M13" s="775"/>
      <c r="N13" s="775"/>
      <c r="O13" s="775"/>
      <c r="P13" s="776"/>
    </row>
    <row r="14" spans="2:16" s="440" customFormat="1" ht="18.95" customHeight="1" x14ac:dyDescent="0.25">
      <c r="B14" s="684" t="s">
        <v>18</v>
      </c>
      <c r="C14" s="685" t="s">
        <v>77</v>
      </c>
      <c r="D14" s="685"/>
      <c r="E14" s="685"/>
      <c r="F14" s="685"/>
      <c r="G14" s="685"/>
      <c r="H14" s="685"/>
      <c r="I14" s="685"/>
      <c r="J14" s="685"/>
      <c r="K14" s="685"/>
      <c r="L14" s="685"/>
      <c r="M14" s="685"/>
      <c r="N14" s="685"/>
      <c r="O14" s="685"/>
      <c r="P14" s="686"/>
    </row>
    <row r="15" spans="2:16" s="440" customFormat="1" ht="18.95" customHeight="1" x14ac:dyDescent="0.25">
      <c r="B15" s="687" t="s">
        <v>19</v>
      </c>
      <c r="C15" s="688" t="s">
        <v>78</v>
      </c>
      <c r="D15" s="688"/>
      <c r="E15" s="688"/>
      <c r="F15" s="688"/>
      <c r="G15" s="688"/>
      <c r="H15" s="688"/>
      <c r="I15" s="688"/>
      <c r="J15" s="688"/>
      <c r="K15" s="688"/>
      <c r="L15" s="688"/>
      <c r="M15" s="688"/>
      <c r="N15" s="688"/>
      <c r="O15" s="688"/>
      <c r="P15" s="689"/>
    </row>
    <row r="16" spans="2:16" s="440" customFormat="1" ht="18.95" customHeight="1" x14ac:dyDescent="0.25">
      <c r="B16" s="687" t="s">
        <v>17</v>
      </c>
      <c r="C16" s="688" t="s">
        <v>277</v>
      </c>
      <c r="D16" s="688"/>
      <c r="E16" s="688"/>
      <c r="F16" s="688"/>
      <c r="G16" s="688"/>
      <c r="H16" s="688"/>
      <c r="I16" s="688"/>
      <c r="J16" s="688"/>
      <c r="K16" s="688"/>
      <c r="L16" s="688"/>
      <c r="M16" s="688"/>
      <c r="N16" s="688"/>
      <c r="O16" s="688"/>
      <c r="P16" s="689"/>
    </row>
    <row r="17" spans="2:16" s="440" customFormat="1" ht="18.95" customHeight="1" x14ac:dyDescent="0.25">
      <c r="B17" s="687" t="s">
        <v>41</v>
      </c>
      <c r="C17" s="688" t="s">
        <v>278</v>
      </c>
      <c r="D17" s="688"/>
      <c r="E17" s="688"/>
      <c r="F17" s="688"/>
      <c r="G17" s="688"/>
      <c r="H17" s="688"/>
      <c r="I17" s="688"/>
      <c r="J17" s="688"/>
      <c r="K17" s="688"/>
      <c r="L17" s="688"/>
      <c r="M17" s="688"/>
      <c r="N17" s="688"/>
      <c r="O17" s="688"/>
      <c r="P17" s="689"/>
    </row>
    <row r="18" spans="2:16" s="440" customFormat="1" ht="18.95" customHeight="1" x14ac:dyDescent="0.25">
      <c r="B18" s="687" t="s">
        <v>44</v>
      </c>
      <c r="C18" s="688" t="s">
        <v>72</v>
      </c>
      <c r="D18" s="688"/>
      <c r="E18" s="688"/>
      <c r="F18" s="688"/>
      <c r="G18" s="688"/>
      <c r="H18" s="688"/>
      <c r="I18" s="688"/>
      <c r="J18" s="688"/>
      <c r="K18" s="688"/>
      <c r="L18" s="688"/>
      <c r="M18" s="688"/>
      <c r="N18" s="688"/>
      <c r="O18" s="688"/>
      <c r="P18" s="689"/>
    </row>
    <row r="19" spans="2:16" s="440" customFormat="1" ht="18.95" customHeight="1" x14ac:dyDescent="0.25">
      <c r="B19" s="687" t="s">
        <v>71</v>
      </c>
      <c r="C19" s="688" t="s">
        <v>73</v>
      </c>
      <c r="D19" s="688"/>
      <c r="E19" s="688"/>
      <c r="F19" s="688"/>
      <c r="G19" s="688"/>
      <c r="H19" s="688"/>
      <c r="I19" s="688"/>
      <c r="J19" s="688"/>
      <c r="K19" s="688"/>
      <c r="L19" s="688"/>
      <c r="M19" s="688"/>
      <c r="N19" s="688"/>
      <c r="O19" s="688"/>
      <c r="P19" s="689"/>
    </row>
    <row r="20" spans="2:16" s="440" customFormat="1" ht="18.95" customHeight="1" x14ac:dyDescent="0.25">
      <c r="B20" s="687" t="s">
        <v>74</v>
      </c>
      <c r="C20" s="688" t="s">
        <v>46</v>
      </c>
      <c r="D20" s="688"/>
      <c r="E20" s="688"/>
      <c r="F20" s="688"/>
      <c r="G20" s="688"/>
      <c r="H20" s="688"/>
      <c r="I20" s="688"/>
      <c r="J20" s="688"/>
      <c r="K20" s="688"/>
      <c r="L20" s="688"/>
      <c r="M20" s="688"/>
      <c r="N20" s="688"/>
      <c r="O20" s="688"/>
      <c r="P20" s="689"/>
    </row>
    <row r="21" spans="2:16" s="440" customFormat="1" ht="18.95" customHeight="1" x14ac:dyDescent="0.25">
      <c r="B21" s="687" t="s">
        <v>75</v>
      </c>
      <c r="C21" s="688" t="s">
        <v>43</v>
      </c>
      <c r="D21" s="688"/>
      <c r="E21" s="688"/>
      <c r="F21" s="688"/>
      <c r="G21" s="688"/>
      <c r="H21" s="688"/>
      <c r="I21" s="688"/>
      <c r="J21" s="688"/>
      <c r="K21" s="688"/>
      <c r="L21" s="688"/>
      <c r="M21" s="688"/>
      <c r="N21" s="688"/>
      <c r="O21" s="688"/>
      <c r="P21" s="689"/>
    </row>
    <row r="22" spans="2:16" s="440" customFormat="1" ht="18.95" customHeight="1" x14ac:dyDescent="0.25">
      <c r="B22" s="690" t="s">
        <v>279</v>
      </c>
      <c r="C22" s="691" t="s">
        <v>42</v>
      </c>
      <c r="D22" s="691"/>
      <c r="E22" s="691"/>
      <c r="F22" s="691"/>
      <c r="G22" s="691"/>
      <c r="H22" s="691"/>
      <c r="I22" s="691"/>
      <c r="J22" s="691"/>
      <c r="K22" s="691"/>
      <c r="L22" s="691"/>
      <c r="M22" s="691"/>
      <c r="N22" s="691"/>
      <c r="O22" s="691"/>
      <c r="P22" s="692"/>
    </row>
    <row r="25" spans="2:16" ht="15" customHeight="1" x14ac:dyDescent="0.25">
      <c r="B25" s="693"/>
      <c r="C25" s="783" t="s">
        <v>70</v>
      </c>
      <c r="D25" s="783"/>
      <c r="E25" s="783"/>
      <c r="F25" s="783"/>
      <c r="G25" s="783"/>
      <c r="H25" s="783"/>
      <c r="I25" s="783"/>
      <c r="J25" s="783"/>
      <c r="K25" s="783"/>
      <c r="L25" s="783"/>
      <c r="M25" s="783"/>
      <c r="N25" s="783"/>
      <c r="O25" s="783"/>
      <c r="P25" s="694"/>
    </row>
    <row r="26" spans="2:16" x14ac:dyDescent="0.2">
      <c r="B26" s="695"/>
      <c r="C26" s="696"/>
      <c r="D26" s="696"/>
      <c r="E26" s="696"/>
      <c r="F26" s="696"/>
      <c r="G26" s="696"/>
      <c r="H26" s="696"/>
      <c r="I26" s="696"/>
      <c r="J26" s="696"/>
      <c r="K26" s="696"/>
      <c r="L26" s="696"/>
      <c r="M26" s="696"/>
      <c r="N26" s="696"/>
      <c r="O26" s="696"/>
      <c r="P26" s="697"/>
    </row>
    <row r="27" spans="2:16" ht="58.5" customHeight="1" x14ac:dyDescent="0.2">
      <c r="B27" s="695"/>
      <c r="C27" s="784" t="s">
        <v>65</v>
      </c>
      <c r="D27" s="785"/>
      <c r="E27" s="785"/>
      <c r="F27" s="785"/>
      <c r="G27" s="785"/>
      <c r="H27" s="786"/>
      <c r="I27" s="696"/>
      <c r="J27" s="787" t="s">
        <v>64</v>
      </c>
      <c r="K27" s="788"/>
      <c r="L27" s="788"/>
      <c r="M27" s="788"/>
      <c r="N27" s="788"/>
      <c r="O27" s="789"/>
      <c r="P27" s="697"/>
    </row>
    <row r="28" spans="2:16" x14ac:dyDescent="0.2">
      <c r="B28" s="695"/>
      <c r="C28" s="696"/>
      <c r="D28" s="696"/>
      <c r="E28" s="696"/>
      <c r="F28" s="696"/>
      <c r="G28" s="696"/>
      <c r="H28" s="696"/>
      <c r="I28" s="696"/>
      <c r="J28" s="696"/>
      <c r="K28" s="696"/>
      <c r="L28" s="696"/>
      <c r="M28" s="696"/>
      <c r="N28" s="696"/>
      <c r="O28" s="696"/>
      <c r="P28" s="697"/>
    </row>
    <row r="29" spans="2:16" ht="72.75" customHeight="1" x14ac:dyDescent="0.2">
      <c r="B29" s="695"/>
      <c r="C29" s="790" t="s">
        <v>66</v>
      </c>
      <c r="D29" s="791"/>
      <c r="E29" s="791"/>
      <c r="F29" s="791"/>
      <c r="G29" s="791"/>
      <c r="H29" s="792"/>
      <c r="I29" s="696"/>
      <c r="J29" s="793" t="s">
        <v>67</v>
      </c>
      <c r="K29" s="794"/>
      <c r="L29" s="794"/>
      <c r="M29" s="794"/>
      <c r="N29" s="794"/>
      <c r="O29" s="795"/>
      <c r="P29" s="697"/>
    </row>
    <row r="30" spans="2:16" x14ac:dyDescent="0.2">
      <c r="B30" s="695"/>
      <c r="C30" s="696"/>
      <c r="D30" s="696"/>
      <c r="E30" s="696"/>
      <c r="F30" s="696"/>
      <c r="G30" s="696"/>
      <c r="H30" s="696"/>
      <c r="I30" s="696"/>
      <c r="J30" s="696"/>
      <c r="K30" s="696"/>
      <c r="L30" s="696"/>
      <c r="M30" s="696"/>
      <c r="N30" s="696"/>
      <c r="O30" s="696"/>
      <c r="P30" s="697"/>
    </row>
    <row r="31" spans="2:16" ht="71.25" customHeight="1" x14ac:dyDescent="0.2">
      <c r="B31" s="695"/>
      <c r="C31" s="777" t="s">
        <v>68</v>
      </c>
      <c r="D31" s="778"/>
      <c r="E31" s="778"/>
      <c r="F31" s="778"/>
      <c r="G31" s="778"/>
      <c r="H31" s="779"/>
      <c r="I31" s="696"/>
      <c r="J31" s="780" t="s">
        <v>69</v>
      </c>
      <c r="K31" s="781"/>
      <c r="L31" s="781"/>
      <c r="M31" s="781"/>
      <c r="N31" s="781"/>
      <c r="O31" s="782"/>
      <c r="P31" s="697"/>
    </row>
    <row r="32" spans="2:16" x14ac:dyDescent="0.2">
      <c r="B32" s="695"/>
      <c r="C32" s="696"/>
      <c r="D32" s="696"/>
      <c r="E32" s="696"/>
      <c r="F32" s="696"/>
      <c r="G32" s="696"/>
      <c r="H32" s="696"/>
      <c r="I32" s="696"/>
      <c r="J32" s="696"/>
      <c r="K32" s="696"/>
      <c r="L32" s="696"/>
      <c r="M32" s="696"/>
      <c r="N32" s="696"/>
      <c r="O32" s="696"/>
      <c r="P32" s="697"/>
    </row>
    <row r="33" spans="2:16" x14ac:dyDescent="0.2">
      <c r="B33" s="698"/>
      <c r="C33" s="699"/>
      <c r="D33" s="699"/>
      <c r="E33" s="699"/>
      <c r="F33" s="699"/>
      <c r="G33" s="699"/>
      <c r="H33" s="699"/>
      <c r="I33" s="699"/>
      <c r="J33" s="699"/>
      <c r="K33" s="699"/>
      <c r="L33" s="699"/>
      <c r="M33" s="699"/>
      <c r="N33" s="699"/>
      <c r="O33" s="699"/>
      <c r="P33" s="700"/>
    </row>
    <row r="34" spans="2:16" s="696" customFormat="1" x14ac:dyDescent="0.2">
      <c r="B34" s="701"/>
      <c r="C34" s="701"/>
      <c r="D34" s="701"/>
      <c r="E34" s="701"/>
      <c r="F34" s="701"/>
      <c r="G34" s="701"/>
      <c r="H34" s="701"/>
      <c r="I34" s="701"/>
      <c r="J34" s="701"/>
      <c r="K34" s="701"/>
      <c r="L34" s="701"/>
      <c r="M34" s="701"/>
      <c r="N34" s="701"/>
      <c r="O34" s="701"/>
      <c r="P34" s="701"/>
    </row>
    <row r="35" spans="2:16" s="696" customFormat="1" ht="111" customHeight="1" x14ac:dyDescent="0.2"/>
    <row r="39" spans="2:16" ht="14.25" customHeight="1" x14ac:dyDescent="0.2"/>
  </sheetData>
  <sheetProtection algorithmName="SHA-512" hashValue="B0taeaA8TE57zRxcSJzjya3KEltcR8DQLUZWSBt8/uCWkXuOen6tbUqa1jMRcBBf65eSbT9DvDzCvhKUA18oEg==" saltValue="qt026QrTCu+0QQF5V3HL/w==" spinCount="100000" sheet="1" objects="1" scenarios="1"/>
  <mergeCells count="13">
    <mergeCell ref="B13:P13"/>
    <mergeCell ref="C31:H31"/>
    <mergeCell ref="J31:O31"/>
    <mergeCell ref="C25:O25"/>
    <mergeCell ref="C27:H27"/>
    <mergeCell ref="J27:O27"/>
    <mergeCell ref="C29:H29"/>
    <mergeCell ref="J29:O29"/>
    <mergeCell ref="H6:L6"/>
    <mergeCell ref="B8:P8"/>
    <mergeCell ref="B10:P10"/>
    <mergeCell ref="B9:P9"/>
    <mergeCell ref="B12:P12"/>
  </mergeCells>
  <hyperlinks>
    <hyperlink ref="C27:H27" location="MŠ!A1" display="Mateřská škola"/>
    <hyperlink ref="J27:O27" location="ZŠ!A1" display="Základní škola"/>
    <hyperlink ref="C29:H29" location="ŠD!A1" display="Školní družina"/>
    <hyperlink ref="J29:O29" location="ŠK!A1" display="Školní klub"/>
    <hyperlink ref="C31:H31" location="SVČ!A1" display="Středisko volného času"/>
    <hyperlink ref="J31:O31" location="ZUŠ!A1" display="Základní umělecká škola"/>
  </hyperlinks>
  <pageMargins left="0.70866141732283472" right="0.70866141732283472" top="0.78740157480314965" bottom="0.78740157480314965" header="0.31496062992125984" footer="0.31496062992125984"/>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7"/>
  <sheetViews>
    <sheetView workbookViewId="0">
      <selection activeCell="B2" sqref="B2"/>
    </sheetView>
  </sheetViews>
  <sheetFormatPr defaultRowHeight="14.25" x14ac:dyDescent="0.25"/>
  <cols>
    <col min="1" max="1" width="2.42578125" style="439" customWidth="1"/>
    <col min="2" max="2" width="6.28515625" style="458" customWidth="1"/>
    <col min="3" max="3" width="3" style="440" customWidth="1"/>
    <col min="4" max="4" width="16.5703125" style="440" customWidth="1"/>
    <col min="5" max="5" width="9.7109375" style="440" customWidth="1"/>
    <col min="6" max="6" width="13.7109375" style="440" customWidth="1"/>
    <col min="7" max="7" width="12.85546875" style="440" customWidth="1"/>
    <col min="8" max="8" width="15.5703125" style="440" customWidth="1"/>
    <col min="9" max="9" width="10.85546875" style="440" customWidth="1"/>
    <col min="10" max="10" width="15" style="439" customWidth="1"/>
    <col min="11" max="11" width="15" style="440" customWidth="1"/>
    <col min="12" max="12" width="8.85546875" style="441" customWidth="1"/>
    <col min="13" max="13" width="11.28515625" style="442" customWidth="1"/>
    <col min="14" max="14" width="2.85546875" style="441" customWidth="1"/>
    <col min="15" max="16384" width="9.140625" style="439"/>
  </cols>
  <sheetData>
    <row r="1" spans="2:14" ht="15.75" thickBot="1" x14ac:dyDescent="0.3">
      <c r="B1" s="702"/>
      <c r="C1" s="702"/>
      <c r="D1" s="702"/>
      <c r="E1" s="439"/>
      <c r="F1" s="439"/>
    </row>
    <row r="2" spans="2:14" ht="14.25" customHeight="1" x14ac:dyDescent="0.25">
      <c r="B2" s="460"/>
      <c r="C2" s="461"/>
      <c r="D2" s="461"/>
      <c r="E2" s="461"/>
      <c r="F2" s="461"/>
      <c r="G2" s="462"/>
      <c r="H2" s="462"/>
      <c r="I2" s="462"/>
      <c r="J2" s="463"/>
      <c r="K2" s="464"/>
      <c r="L2" s="465"/>
      <c r="M2" s="466"/>
    </row>
    <row r="3" spans="2:14" ht="34.5" customHeight="1" x14ac:dyDescent="0.45">
      <c r="B3" s="736" t="s">
        <v>286</v>
      </c>
      <c r="C3" s="467"/>
      <c r="D3" s="467"/>
      <c r="E3" s="468"/>
      <c r="F3" s="476" t="s">
        <v>20</v>
      </c>
      <c r="G3" s="467"/>
      <c r="H3" s="476" t="s">
        <v>21</v>
      </c>
      <c r="I3" s="467"/>
      <c r="J3" s="476" t="s">
        <v>284</v>
      </c>
      <c r="K3" s="828" t="str">
        <f>IF(J4&lt;F4,"Celkový požadavek je nižší, než hranice minimální dotace 100 000 Kč","")</f>
        <v/>
      </c>
      <c r="L3" s="829"/>
      <c r="M3" s="830"/>
    </row>
    <row r="4" spans="2:14" s="440" customFormat="1" ht="46.5" customHeight="1" x14ac:dyDescent="0.3">
      <c r="B4" s="472"/>
      <c r="C4" s="473"/>
      <c r="D4" s="467"/>
      <c r="E4" s="467"/>
      <c r="F4" s="477">
        <f>IF(OR(MŠ!D5&lt;&gt;0,ZŠ!D5&lt;&gt;0,ŠD!D5&lt;&gt;0,ŠK!D5&lt;&gt;0,SVČ!D5&lt;&gt;0,ZUŠ!D5&lt;&gt;0),100000,0)</f>
        <v>0</v>
      </c>
      <c r="G4" s="467"/>
      <c r="H4" s="477">
        <f>MŠ!F5+ZŠ!F5+ŠD!F5+ŠK!F5+SVČ!F5+ZUŠ!F5</f>
        <v>0</v>
      </c>
      <c r="I4" s="467"/>
      <c r="J4" s="477">
        <f>MŠ!N7+ZŠ!N7+ŠD!N7+ŠK!N7+SVČ!N7+ZUŠ!N7</f>
        <v>0</v>
      </c>
      <c r="K4" s="828" t="str">
        <f>IF(J4&gt;5000000,"Celkový součet všech zvolených šablon překročil maximální možnou dotaci 5mil Kč na projekt. Snižte počet šablon.","")</f>
        <v/>
      </c>
      <c r="L4" s="829"/>
      <c r="M4" s="830"/>
      <c r="N4" s="441"/>
    </row>
    <row r="5" spans="2:14" s="443" customFormat="1" ht="34.5" customHeight="1" thickBot="1" x14ac:dyDescent="0.35">
      <c r="B5" s="472"/>
      <c r="C5" s="473"/>
      <c r="D5" s="479" t="s">
        <v>13</v>
      </c>
      <c r="E5" s="474"/>
      <c r="F5" s="474"/>
      <c r="G5" s="831" t="str">
        <f>IF(H4&gt;5000000,"Překročena maximální hranice výdajů projektu 5 mil.","")</f>
        <v/>
      </c>
      <c r="H5" s="831"/>
      <c r="I5" s="831"/>
      <c r="J5" s="480" t="str">
        <f>IF(J4&gt;H4,"Celkový požadavek překročil maximální možnou dotaci.","")</f>
        <v/>
      </c>
      <c r="K5" s="470"/>
      <c r="L5" s="475"/>
      <c r="M5" s="471"/>
      <c r="N5" s="441"/>
    </row>
    <row r="6" spans="2:14" s="438" customFormat="1" ht="18.75" customHeight="1" x14ac:dyDescent="0.25">
      <c r="B6" s="487" t="s">
        <v>33</v>
      </c>
      <c r="C6" s="832" t="s">
        <v>34</v>
      </c>
      <c r="D6" s="833"/>
      <c r="E6" s="833"/>
      <c r="F6" s="833"/>
      <c r="G6" s="488" t="s">
        <v>35</v>
      </c>
      <c r="H6" s="489" t="s">
        <v>36</v>
      </c>
      <c r="I6" s="834" t="s">
        <v>37</v>
      </c>
      <c r="J6" s="835"/>
      <c r="K6" s="835"/>
      <c r="L6" s="835"/>
      <c r="M6" s="836"/>
      <c r="N6" s="441"/>
    </row>
    <row r="7" spans="2:14" s="438" customFormat="1" ht="45.75" customHeight="1" x14ac:dyDescent="0.25">
      <c r="B7" s="821" t="s">
        <v>23</v>
      </c>
      <c r="C7" s="824" t="s">
        <v>22</v>
      </c>
      <c r="D7" s="825"/>
      <c r="E7" s="825"/>
      <c r="F7" s="825"/>
      <c r="G7" s="481">
        <v>54000</v>
      </c>
      <c r="H7" s="482">
        <f>MŠ!P40+ZŠ!P54+ŠD!R36+ŠK!R36+SVČ!P44+ZUŠ!P42</f>
        <v>0</v>
      </c>
      <c r="I7" s="837" t="s">
        <v>303</v>
      </c>
      <c r="J7" s="838"/>
      <c r="K7" s="838"/>
      <c r="L7" s="838"/>
      <c r="M7" s="839"/>
      <c r="N7" s="441"/>
    </row>
    <row r="8" spans="2:14" s="438" customFormat="1" ht="24.75" customHeight="1" x14ac:dyDescent="0.25">
      <c r="B8" s="822"/>
      <c r="C8" s="807" t="s">
        <v>0</v>
      </c>
      <c r="D8" s="808"/>
      <c r="E8" s="808"/>
      <c r="F8" s="808"/>
      <c r="G8" s="481">
        <v>50501</v>
      </c>
      <c r="H8" s="483">
        <f>MŠ!Q40+ZŠ!Q54+ŠD!S36+ŠK!S36+SVČ!Q44+ZUŠ!Q42</f>
        <v>0</v>
      </c>
      <c r="I8" s="800" t="s">
        <v>50</v>
      </c>
      <c r="J8" s="801"/>
      <c r="K8" s="801"/>
      <c r="L8" s="801"/>
      <c r="M8" s="802"/>
      <c r="N8" s="441"/>
    </row>
    <row r="9" spans="2:14" s="438" customFormat="1" ht="27" customHeight="1" x14ac:dyDescent="0.25">
      <c r="B9" s="822"/>
      <c r="C9" s="807" t="s">
        <v>1</v>
      </c>
      <c r="D9" s="808"/>
      <c r="E9" s="808"/>
      <c r="F9" s="808"/>
      <c r="G9" s="481">
        <v>52601</v>
      </c>
      <c r="H9" s="483">
        <f>MŠ!R40+ZŠ!R54+ŠD!T36+ŠK!T36+SVČ!R44+ZUŠ!R42</f>
        <v>0</v>
      </c>
      <c r="I9" s="800" t="s">
        <v>50</v>
      </c>
      <c r="J9" s="801"/>
      <c r="K9" s="801"/>
      <c r="L9" s="801"/>
      <c r="M9" s="802"/>
      <c r="N9" s="441"/>
    </row>
    <row r="10" spans="2:14" s="438" customFormat="1" ht="21.75" customHeight="1" x14ac:dyDescent="0.25">
      <c r="B10" s="822"/>
      <c r="C10" s="807" t="s">
        <v>126</v>
      </c>
      <c r="D10" s="808"/>
      <c r="E10" s="808"/>
      <c r="F10" s="808"/>
      <c r="G10" s="481">
        <v>52602</v>
      </c>
      <c r="H10" s="483">
        <f>MŠ!S40+ZŠ!S54+ŠD!U36+ŠK!U36+SVČ!S44+ZUŠ!S42</f>
        <v>0</v>
      </c>
      <c r="I10" s="800" t="s">
        <v>50</v>
      </c>
      <c r="J10" s="801"/>
      <c r="K10" s="801"/>
      <c r="L10" s="801"/>
      <c r="M10" s="802"/>
      <c r="N10" s="441"/>
    </row>
    <row r="11" spans="2:14" s="438" customFormat="1" ht="21.75" customHeight="1" x14ac:dyDescent="0.25">
      <c r="B11" s="822"/>
      <c r="C11" s="807" t="s">
        <v>127</v>
      </c>
      <c r="D11" s="808"/>
      <c r="E11" s="808"/>
      <c r="F11" s="808"/>
      <c r="G11" s="481">
        <v>52106</v>
      </c>
      <c r="H11" s="483">
        <f>MŠ!T40+ZŠ!T54+ŠD!V36+ŠK!V36+SVČ!T44+ZUŠ!T42</f>
        <v>0</v>
      </c>
      <c r="I11" s="800" t="s">
        <v>50</v>
      </c>
      <c r="J11" s="801"/>
      <c r="K11" s="801"/>
      <c r="L11" s="801"/>
      <c r="M11" s="802"/>
      <c r="N11" s="441"/>
    </row>
    <row r="12" spans="2:14" s="438" customFormat="1" ht="26.25" customHeight="1" x14ac:dyDescent="0.25">
      <c r="B12" s="822"/>
      <c r="C12" s="798" t="s">
        <v>128</v>
      </c>
      <c r="D12" s="799"/>
      <c r="E12" s="799"/>
      <c r="F12" s="799"/>
      <c r="G12" s="481">
        <v>51212</v>
      </c>
      <c r="H12" s="482">
        <f>MŠ!U40+ZŠ!U54+ŠD!W36+ŠK!W36+SVČ!U44+ZUŠ!U42</f>
        <v>0</v>
      </c>
      <c r="I12" s="800" t="s">
        <v>50</v>
      </c>
      <c r="J12" s="801"/>
      <c r="K12" s="801"/>
      <c r="L12" s="801"/>
      <c r="M12" s="802"/>
      <c r="N12" s="441"/>
    </row>
    <row r="13" spans="2:14" s="438" customFormat="1" ht="21.75" customHeight="1" x14ac:dyDescent="0.25">
      <c r="B13" s="823"/>
      <c r="C13" s="798" t="s">
        <v>129</v>
      </c>
      <c r="D13" s="799"/>
      <c r="E13" s="799"/>
      <c r="F13" s="799"/>
      <c r="G13" s="481">
        <v>51017</v>
      </c>
      <c r="H13" s="482">
        <f>MŠ!V40+ZŠ!V54+ŠD!X36+ŠK!X36+SVČ!V44+ZUŠ!V42</f>
        <v>0</v>
      </c>
      <c r="I13" s="800" t="s">
        <v>50</v>
      </c>
      <c r="J13" s="801"/>
      <c r="K13" s="801"/>
      <c r="L13" s="801"/>
      <c r="M13" s="802"/>
      <c r="N13" s="441"/>
    </row>
    <row r="14" spans="2:14" s="438" customFormat="1" ht="50.25" customHeight="1" x14ac:dyDescent="0.25">
      <c r="B14" s="821" t="s">
        <v>24</v>
      </c>
      <c r="C14" s="807" t="s">
        <v>4</v>
      </c>
      <c r="D14" s="808"/>
      <c r="E14" s="808"/>
      <c r="F14" s="808"/>
      <c r="G14" s="481">
        <v>51010</v>
      </c>
      <c r="H14" s="482">
        <f>MŠ!W40+ZŠ!W54+ŠD!Y36+ŠK!Y36+SVČ!W44+ZUŠ!W42</f>
        <v>0</v>
      </c>
      <c r="I14" s="812" t="s">
        <v>291</v>
      </c>
      <c r="J14" s="813"/>
      <c r="K14" s="813"/>
      <c r="L14" s="813"/>
      <c r="M14" s="814"/>
      <c r="N14" s="441"/>
    </row>
    <row r="15" spans="2:14" s="438" customFormat="1" ht="51" customHeight="1" x14ac:dyDescent="0.25">
      <c r="B15" s="822"/>
      <c r="C15" s="807" t="s">
        <v>26</v>
      </c>
      <c r="D15" s="808"/>
      <c r="E15" s="808"/>
      <c r="F15" s="808"/>
      <c r="G15" s="481">
        <v>51610</v>
      </c>
      <c r="H15" s="484">
        <f>IF(OR(MŠ!X40&lt;&gt;0,ZŠ!X54&lt;&gt;0,ŠD!Z36&lt;&gt;0,ŠK!Z36&lt;&gt;0,SVČ!X44&lt;&gt;0,ZUŠ!X42&lt;&gt;0),"V žádosti uveďte počet dětí a žáků",0)</f>
        <v>0</v>
      </c>
      <c r="I15" s="815"/>
      <c r="J15" s="816"/>
      <c r="K15" s="816"/>
      <c r="L15" s="816"/>
      <c r="M15" s="817"/>
      <c r="N15" s="441"/>
    </row>
    <row r="16" spans="2:14" s="438" customFormat="1" ht="53.25" customHeight="1" x14ac:dyDescent="0.25">
      <c r="B16" s="822"/>
      <c r="C16" s="807" t="s">
        <v>27</v>
      </c>
      <c r="D16" s="808"/>
      <c r="E16" s="808"/>
      <c r="F16" s="808"/>
      <c r="G16" s="481">
        <v>51710</v>
      </c>
      <c r="H16" s="484">
        <f>H15</f>
        <v>0</v>
      </c>
      <c r="I16" s="815"/>
      <c r="J16" s="816"/>
      <c r="K16" s="816"/>
      <c r="L16" s="816"/>
      <c r="M16" s="817"/>
      <c r="N16" s="441"/>
    </row>
    <row r="17" spans="2:14" s="438" customFormat="1" ht="46.5" customHeight="1" x14ac:dyDescent="0.25">
      <c r="B17" s="822"/>
      <c r="C17" s="807" t="s">
        <v>28</v>
      </c>
      <c r="D17" s="808"/>
      <c r="E17" s="808"/>
      <c r="F17" s="808"/>
      <c r="G17" s="481">
        <v>51510</v>
      </c>
      <c r="H17" s="484">
        <f>H15</f>
        <v>0</v>
      </c>
      <c r="I17" s="818"/>
      <c r="J17" s="819"/>
      <c r="K17" s="819"/>
      <c r="L17" s="819"/>
      <c r="M17" s="820"/>
      <c r="N17" s="441"/>
    </row>
    <row r="18" spans="2:14" s="438" customFormat="1" ht="47.25" customHeight="1" x14ac:dyDescent="0.25">
      <c r="B18" s="823"/>
      <c r="C18" s="807" t="s">
        <v>8</v>
      </c>
      <c r="D18" s="808"/>
      <c r="E18" s="808"/>
      <c r="F18" s="808"/>
      <c r="G18" s="481">
        <v>52510</v>
      </c>
      <c r="H18" s="482">
        <f>MŠ!AA40+ZŠ!AA54+ŠD!AC36+ŠK!AC36+SVČ!AA44+ZUŠ!AA42</f>
        <v>0</v>
      </c>
      <c r="I18" s="809" t="s">
        <v>288</v>
      </c>
      <c r="J18" s="810"/>
      <c r="K18" s="810"/>
      <c r="L18" s="810"/>
      <c r="M18" s="811"/>
      <c r="N18" s="441"/>
    </row>
    <row r="19" spans="2:14" s="438" customFormat="1" ht="47.25" customHeight="1" thickBot="1" x14ac:dyDescent="0.3">
      <c r="B19" s="490" t="s">
        <v>25</v>
      </c>
      <c r="C19" s="826" t="s">
        <v>3</v>
      </c>
      <c r="D19" s="827"/>
      <c r="E19" s="827"/>
      <c r="F19" s="827"/>
      <c r="G19" s="485">
        <v>60000</v>
      </c>
      <c r="H19" s="486">
        <f>MŠ!AB40+ZŠ!AB54+ŠD!AD36+ŠK!AD36+SVČ!AB44+ZUŠ!AB42</f>
        <v>0</v>
      </c>
      <c r="I19" s="840" t="s">
        <v>287</v>
      </c>
      <c r="J19" s="841"/>
      <c r="K19" s="841"/>
      <c r="L19" s="841"/>
      <c r="M19" s="842"/>
      <c r="N19" s="441"/>
    </row>
    <row r="20" spans="2:14" s="447" customFormat="1" ht="18.75" customHeight="1" thickBot="1" x14ac:dyDescent="0.3">
      <c r="B20" s="445"/>
      <c r="C20" s="446"/>
      <c r="F20" s="766">
        <f>G20+H20+I20+J20</f>
        <v>0</v>
      </c>
      <c r="G20" s="766">
        <f>MŠ!E40</f>
        <v>0</v>
      </c>
      <c r="H20" s="766">
        <f>ZŠ!F54+ŠD!F36+ŠK!F36+SVČ!F44+ZUŠ!F42</f>
        <v>0</v>
      </c>
      <c r="I20" s="766">
        <f>MŠ!G40+ZŠ!G54+ŠD!G36+ŠK!G36+SVČ!G44+ZUŠ!G42</f>
        <v>0</v>
      </c>
      <c r="J20" s="766">
        <f>MŠ!H40+ZŠ!H54+ŠD!H36+ŠK!H36+SVČ!H44+ZUŠ!H42</f>
        <v>0</v>
      </c>
      <c r="M20" s="448"/>
      <c r="N20" s="441"/>
    </row>
    <row r="21" spans="2:14" s="438" customFormat="1" ht="30" customHeight="1" x14ac:dyDescent="0.25">
      <c r="B21" s="803" t="s">
        <v>49</v>
      </c>
      <c r="C21" s="804"/>
      <c r="D21" s="804"/>
      <c r="E21" s="804"/>
      <c r="F21" s="804"/>
      <c r="G21" s="491" t="s">
        <v>285</v>
      </c>
      <c r="H21" s="491" t="s">
        <v>14</v>
      </c>
      <c r="I21" s="491" t="s">
        <v>53</v>
      </c>
      <c r="J21" s="492" t="s">
        <v>15</v>
      </c>
      <c r="L21" s="447"/>
      <c r="M21" s="449"/>
      <c r="N21" s="441"/>
    </row>
    <row r="22" spans="2:14" s="438" customFormat="1" ht="30" customHeight="1" thickBot="1" x14ac:dyDescent="0.3">
      <c r="B22" s="805"/>
      <c r="C22" s="806"/>
      <c r="D22" s="806"/>
      <c r="E22" s="806"/>
      <c r="F22" s="806"/>
      <c r="G22" s="444">
        <f>IF(G20=0,0,IF(H20&gt;0,ROUND(G20*100/F20,2), 100-I22-J22))</f>
        <v>0</v>
      </c>
      <c r="H22" s="444">
        <f>IF(H20&gt;0,ROUND(100-G22-I22-J22,2),0)</f>
        <v>0</v>
      </c>
      <c r="I22" s="444">
        <f>IF(I20=0,0,ROUND(I20*100/F20,2))</f>
        <v>0</v>
      </c>
      <c r="J22" s="450">
        <f>IF(J20=0,0,ROUND(J20*100/F20,2))</f>
        <v>0</v>
      </c>
      <c r="L22" s="451"/>
      <c r="M22" s="449"/>
      <c r="N22" s="441"/>
    </row>
    <row r="23" spans="2:14" s="754" customFormat="1" ht="24.75" customHeight="1" x14ac:dyDescent="0.25">
      <c r="B23" s="755" t="s">
        <v>11</v>
      </c>
      <c r="C23" s="756"/>
      <c r="D23" s="756"/>
      <c r="E23" s="756"/>
      <c r="F23" s="756"/>
      <c r="G23" s="756"/>
      <c r="H23" s="756"/>
      <c r="I23" s="756"/>
      <c r="J23" s="756"/>
      <c r="K23" s="756"/>
      <c r="L23" s="757"/>
      <c r="M23" s="758"/>
      <c r="N23" s="759"/>
    </row>
    <row r="24" spans="2:14" s="453" customFormat="1" ht="61.5" customHeight="1" x14ac:dyDescent="0.25">
      <c r="B24" s="452">
        <v>51610</v>
      </c>
      <c r="C24" s="796" t="s">
        <v>52</v>
      </c>
      <c r="D24" s="796"/>
      <c r="E24" s="796"/>
      <c r="F24" s="796"/>
      <c r="G24" s="796"/>
      <c r="H24" s="796"/>
      <c r="I24" s="796"/>
      <c r="J24" s="796"/>
      <c r="K24" s="796"/>
      <c r="L24" s="796"/>
      <c r="M24" s="797"/>
      <c r="N24" s="441"/>
    </row>
    <row r="25" spans="2:14" s="453" customFormat="1" ht="118.5" customHeight="1" x14ac:dyDescent="0.25">
      <c r="B25" s="452">
        <v>51710</v>
      </c>
      <c r="C25" s="796" t="s">
        <v>51</v>
      </c>
      <c r="D25" s="796"/>
      <c r="E25" s="796"/>
      <c r="F25" s="796"/>
      <c r="G25" s="796"/>
      <c r="H25" s="796"/>
      <c r="I25" s="796"/>
      <c r="J25" s="796"/>
      <c r="K25" s="796"/>
      <c r="L25" s="796"/>
      <c r="M25" s="797"/>
      <c r="N25" s="441"/>
    </row>
    <row r="26" spans="2:14" s="453" customFormat="1" ht="20.25" customHeight="1" x14ac:dyDescent="0.25">
      <c r="B26" s="452">
        <v>51510</v>
      </c>
      <c r="C26" s="796" t="s">
        <v>48</v>
      </c>
      <c r="D26" s="796"/>
      <c r="E26" s="796"/>
      <c r="F26" s="796"/>
      <c r="G26" s="796"/>
      <c r="H26" s="796"/>
      <c r="I26" s="796"/>
      <c r="J26" s="796"/>
      <c r="K26" s="796"/>
      <c r="L26" s="796"/>
      <c r="M26" s="797"/>
      <c r="N26" s="441"/>
    </row>
    <row r="27" spans="2:14" s="453" customFormat="1" ht="18.75" customHeight="1" thickBot="1" x14ac:dyDescent="0.3">
      <c r="B27" s="454" t="s">
        <v>29</v>
      </c>
      <c r="C27" s="455"/>
      <c r="D27" s="455"/>
      <c r="E27" s="455"/>
      <c r="F27" s="455"/>
      <c r="G27" s="455"/>
      <c r="H27" s="455"/>
      <c r="I27" s="455"/>
      <c r="J27" s="455"/>
      <c r="K27" s="455"/>
      <c r="L27" s="456"/>
      <c r="M27" s="457"/>
      <c r="N27" s="441"/>
    </row>
  </sheetData>
  <sheetProtection algorithmName="SHA-512" hashValue="4zN9yUwoZe/Rnk2urwF/T/cgWSXj1Luj79hbJE+iWd/NBPDpa95XJqFtSutQVxcL1wKRrrqKJJmqrBJ4AQTd7w==" saltValue="V6+k41xswcjKTjybWZFJhw==" spinCount="100000" sheet="1" objects="1" scenarios="1"/>
  <mergeCells count="34">
    <mergeCell ref="C8:F8"/>
    <mergeCell ref="I8:M8"/>
    <mergeCell ref="I7:M7"/>
    <mergeCell ref="B14:B18"/>
    <mergeCell ref="I19:M19"/>
    <mergeCell ref="C10:F10"/>
    <mergeCell ref="C9:F9"/>
    <mergeCell ref="I9:M9"/>
    <mergeCell ref="I10:M10"/>
    <mergeCell ref="C11:F11"/>
    <mergeCell ref="I11:M11"/>
    <mergeCell ref="C12:F12"/>
    <mergeCell ref="I12:M12"/>
    <mergeCell ref="K3:M3"/>
    <mergeCell ref="G5:I5"/>
    <mergeCell ref="K4:M4"/>
    <mergeCell ref="C6:F6"/>
    <mergeCell ref="I6:M6"/>
    <mergeCell ref="C26:M26"/>
    <mergeCell ref="C13:F13"/>
    <mergeCell ref="I13:M13"/>
    <mergeCell ref="B21:F22"/>
    <mergeCell ref="C24:M24"/>
    <mergeCell ref="C25:M25"/>
    <mergeCell ref="C18:F18"/>
    <mergeCell ref="I18:M18"/>
    <mergeCell ref="C14:F14"/>
    <mergeCell ref="I14:M17"/>
    <mergeCell ref="C15:F15"/>
    <mergeCell ref="C16:F16"/>
    <mergeCell ref="C17:F17"/>
    <mergeCell ref="B7:B13"/>
    <mergeCell ref="C7:F7"/>
    <mergeCell ref="C19:F19"/>
  </mergeCells>
  <conditionalFormatting sqref="H22:J22">
    <cfRule type="cellIs" dxfId="58" priority="9" operator="greaterThan">
      <formula>0</formula>
    </cfRule>
  </conditionalFormatting>
  <conditionalFormatting sqref="J4">
    <cfRule type="expression" dxfId="57" priority="1">
      <formula>$J$4&gt;5000000</formula>
    </cfRule>
    <cfRule type="expression" dxfId="56" priority="2">
      <formula>$J$4&gt;$H$4</formula>
    </cfRule>
    <cfRule type="expression" dxfId="55" priority="5">
      <formula>$J$4&lt;100000</formula>
    </cfRule>
    <cfRule type="expression" priority="4" stopIfTrue="1">
      <formula>$J$4=0</formula>
    </cfRule>
  </conditionalFormatting>
  <conditionalFormatting sqref="G22">
    <cfRule type="cellIs" dxfId="54" priority="3" operator="greaterThan">
      <formula>0</formula>
    </cfRule>
  </conditionalFormatting>
  <conditionalFormatting sqref="J21">
    <cfRule type="expression" dxfId="53" priority="42">
      <formula>#REF!&gt;0</formula>
    </cfRule>
  </conditionalFormatting>
  <conditionalFormatting sqref="I21">
    <cfRule type="expression" dxfId="52" priority="43">
      <formula>#REF!&gt;0</formula>
    </cfRule>
  </conditionalFormatting>
  <conditionalFormatting sqref="G21:H21">
    <cfRule type="expression" dxfId="51" priority="44">
      <formula>#REF!&gt;0</formula>
    </cfRule>
  </conditionalFormatting>
  <pageMargins left="0.31496062992125984" right="0.31496062992125984" top="0.59055118110236227"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4"/>
  <sheetViews>
    <sheetView zoomScaleNormal="100" workbookViewId="0">
      <selection activeCell="D5" sqref="D5"/>
    </sheetView>
  </sheetViews>
  <sheetFormatPr defaultRowHeight="14.25" x14ac:dyDescent="0.25"/>
  <cols>
    <col min="1" max="1" width="1.7109375" style="4" customWidth="1"/>
    <col min="2" max="2" width="7.28515625" style="8" customWidth="1"/>
    <col min="3" max="3" width="5.2851562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13.42578125" style="17" hidden="1" customWidth="1"/>
    <col min="14" max="14" width="14.7109375" style="6" customWidth="1"/>
    <col min="15" max="15" width="2.85546875" style="17" customWidth="1"/>
    <col min="16" max="16" width="6.5703125" style="5" hidden="1" customWidth="1"/>
    <col min="17" max="17" width="6.42578125" style="5" hidden="1" customWidth="1"/>
    <col min="18" max="19" width="6.85546875" style="5" hidden="1" customWidth="1"/>
    <col min="20" max="20" width="6.42578125" style="5" hidden="1" customWidth="1"/>
    <col min="21" max="21" width="6.85546875" style="5" hidden="1" customWidth="1"/>
    <col min="22" max="22" width="6.42578125" style="5" hidden="1" customWidth="1"/>
    <col min="23" max="23" width="7.85546875" style="5" hidden="1" customWidth="1"/>
    <col min="24" max="24" width="6.42578125" style="5" hidden="1" customWidth="1"/>
    <col min="25" max="25" width="6.7109375" style="5" hidden="1" customWidth="1"/>
    <col min="26" max="26" width="6.28515625" style="5" hidden="1" customWidth="1"/>
    <col min="27" max="27" width="6.5703125" style="5" hidden="1" customWidth="1"/>
    <col min="28" max="28" width="7.42578125" style="5" hidden="1" customWidth="1"/>
    <col min="29" max="16384" width="9.140625" style="4"/>
  </cols>
  <sheetData>
    <row r="1" spans="2:29" ht="15.75" thickBot="1" x14ac:dyDescent="0.3">
      <c r="B1" s="78" t="s">
        <v>79</v>
      </c>
      <c r="C1" s="4"/>
      <c r="D1" s="4"/>
      <c r="E1" s="4"/>
      <c r="F1" s="4"/>
      <c r="P1" s="5" t="s">
        <v>302</v>
      </c>
    </row>
    <row r="2" spans="2:29" ht="9.75" customHeight="1" x14ac:dyDescent="0.25">
      <c r="B2" s="22"/>
      <c r="C2" s="23"/>
      <c r="D2" s="23"/>
      <c r="E2" s="23"/>
      <c r="F2" s="23"/>
      <c r="G2" s="23"/>
      <c r="H2" s="875" t="s">
        <v>54</v>
      </c>
      <c r="I2" s="876"/>
      <c r="J2" s="877"/>
      <c r="K2" s="884" t="s">
        <v>30</v>
      </c>
      <c r="L2" s="887" t="s">
        <v>32</v>
      </c>
      <c r="M2" s="645">
        <v>300000</v>
      </c>
      <c r="N2" s="891" t="s">
        <v>31</v>
      </c>
      <c r="P2" s="870" t="s">
        <v>12</v>
      </c>
      <c r="Q2" s="847" t="s">
        <v>0</v>
      </c>
      <c r="R2" s="847" t="s">
        <v>1</v>
      </c>
      <c r="S2" s="847" t="s">
        <v>126</v>
      </c>
      <c r="T2" s="847" t="s">
        <v>127</v>
      </c>
      <c r="U2" s="866" t="s">
        <v>128</v>
      </c>
      <c r="V2" s="872" t="s">
        <v>129</v>
      </c>
      <c r="W2" s="868" t="s">
        <v>4</v>
      </c>
      <c r="X2" s="847" t="s">
        <v>5</v>
      </c>
      <c r="Y2" s="847" t="s">
        <v>6</v>
      </c>
      <c r="Z2" s="847" t="s">
        <v>7</v>
      </c>
      <c r="AA2" s="856" t="s">
        <v>8</v>
      </c>
      <c r="AB2" s="861" t="s">
        <v>3</v>
      </c>
    </row>
    <row r="3" spans="2:29" ht="25.5" customHeight="1" x14ac:dyDescent="0.25">
      <c r="B3" s="863" t="s">
        <v>65</v>
      </c>
      <c r="C3" s="864"/>
      <c r="D3" s="864"/>
      <c r="E3" s="864"/>
      <c r="F3" s="864"/>
      <c r="G3" s="865"/>
      <c r="H3" s="878"/>
      <c r="I3" s="879"/>
      <c r="J3" s="880"/>
      <c r="K3" s="885"/>
      <c r="L3" s="888"/>
      <c r="M3" s="645">
        <v>2500</v>
      </c>
      <c r="N3" s="892"/>
      <c r="P3" s="871"/>
      <c r="Q3" s="848"/>
      <c r="R3" s="848"/>
      <c r="S3" s="848"/>
      <c r="T3" s="848"/>
      <c r="U3" s="867"/>
      <c r="V3" s="873"/>
      <c r="W3" s="869"/>
      <c r="X3" s="848"/>
      <c r="Y3" s="848"/>
      <c r="Z3" s="848"/>
      <c r="AA3" s="857"/>
      <c r="AB3" s="862"/>
    </row>
    <row r="4" spans="2:29" s="5" customFormat="1" ht="41.25" customHeight="1" x14ac:dyDescent="0.3">
      <c r="B4" s="24"/>
      <c r="C4" s="25"/>
      <c r="D4" s="493" t="s">
        <v>63</v>
      </c>
      <c r="E4" s="494" t="s">
        <v>38</v>
      </c>
      <c r="F4" s="494" t="s">
        <v>21</v>
      </c>
      <c r="G4" s="28"/>
      <c r="H4" s="878"/>
      <c r="I4" s="879"/>
      <c r="J4" s="880"/>
      <c r="K4" s="885"/>
      <c r="L4" s="888"/>
      <c r="M4" s="646">
        <f>IF(SUM($W$8:$W$38)&lt;&gt;0,1,0)</f>
        <v>0</v>
      </c>
      <c r="N4" s="892"/>
      <c r="O4" s="17"/>
      <c r="P4" s="871"/>
      <c r="Q4" s="848"/>
      <c r="R4" s="848"/>
      <c r="S4" s="848"/>
      <c r="T4" s="848"/>
      <c r="U4" s="867"/>
      <c r="V4" s="873"/>
      <c r="W4" s="869"/>
      <c r="X4" s="848"/>
      <c r="Y4" s="848"/>
      <c r="Z4" s="848"/>
      <c r="AA4" s="857"/>
      <c r="AB4" s="862"/>
    </row>
    <row r="5" spans="2:29" s="7" customFormat="1" ht="28.5" customHeight="1" x14ac:dyDescent="0.3">
      <c r="B5" s="24"/>
      <c r="C5" s="25"/>
      <c r="D5" s="678">
        <v>0</v>
      </c>
      <c r="E5" s="679" t="s">
        <v>39</v>
      </c>
      <c r="F5" s="497">
        <f>IF(M6&gt;5000000,5000000,M6)</f>
        <v>0</v>
      </c>
      <c r="G5" s="27"/>
      <c r="H5" s="878"/>
      <c r="I5" s="879"/>
      <c r="J5" s="880"/>
      <c r="K5" s="885"/>
      <c r="L5" s="888"/>
      <c r="M5" s="647">
        <f>IF((D5=0),IF(N39&gt;0,1,0),0)</f>
        <v>0</v>
      </c>
      <c r="N5" s="892"/>
      <c r="O5" s="17"/>
      <c r="P5" s="871"/>
      <c r="Q5" s="848"/>
      <c r="R5" s="848"/>
      <c r="S5" s="848"/>
      <c r="T5" s="848"/>
      <c r="U5" s="867"/>
      <c r="V5" s="874"/>
      <c r="W5" s="869"/>
      <c r="X5" s="848"/>
      <c r="Y5" s="848"/>
      <c r="Z5" s="848"/>
      <c r="AA5" s="857"/>
      <c r="AB5" s="862"/>
      <c r="AC5" s="378"/>
    </row>
    <row r="6" spans="2:29" s="1" customFormat="1" ht="18" customHeight="1" thickBot="1" x14ac:dyDescent="0.3">
      <c r="B6" s="24"/>
      <c r="C6" s="26"/>
      <c r="D6" s="26"/>
      <c r="E6" s="26"/>
      <c r="F6" s="26"/>
      <c r="G6" s="27"/>
      <c r="H6" s="881"/>
      <c r="I6" s="882"/>
      <c r="J6" s="883"/>
      <c r="K6" s="886"/>
      <c r="L6" s="889"/>
      <c r="M6" s="635">
        <f>IF(D5&gt;0,M2+D5*M3,0)</f>
        <v>0</v>
      </c>
      <c r="N6" s="893"/>
      <c r="O6" s="18"/>
      <c r="P6" s="890" t="s">
        <v>10</v>
      </c>
      <c r="Q6" s="850"/>
      <c r="R6" s="850"/>
      <c r="S6" s="850"/>
      <c r="T6" s="850"/>
      <c r="U6" s="850"/>
      <c r="V6" s="851"/>
      <c r="W6" s="849" t="s">
        <v>9</v>
      </c>
      <c r="X6" s="850"/>
      <c r="Y6" s="850"/>
      <c r="Z6" s="850"/>
      <c r="AA6" s="851"/>
      <c r="AB6" s="29" t="s">
        <v>2</v>
      </c>
    </row>
    <row r="7" spans="2:29" s="1" customFormat="1" ht="18" thickBot="1" x14ac:dyDescent="0.3">
      <c r="B7" s="858" t="s">
        <v>80</v>
      </c>
      <c r="C7" s="859"/>
      <c r="D7" s="859"/>
      <c r="E7" s="859"/>
      <c r="F7" s="859"/>
      <c r="G7" s="859"/>
      <c r="H7" s="860" t="str">
        <f>H39</f>
        <v xml:space="preserve"> možno ještě rozdělit</v>
      </c>
      <c r="I7" s="860"/>
      <c r="J7" s="860"/>
      <c r="K7" s="430">
        <f>K39</f>
        <v>0</v>
      </c>
      <c r="L7" s="430"/>
      <c r="M7" s="62">
        <f>M39</f>
        <v>0</v>
      </c>
      <c r="N7" s="63">
        <f>N39</f>
        <v>0</v>
      </c>
      <c r="O7" s="18"/>
      <c r="P7" s="64">
        <v>54000</v>
      </c>
      <c r="Q7" s="65">
        <v>50501</v>
      </c>
      <c r="R7" s="65">
        <v>52601</v>
      </c>
      <c r="S7" s="65">
        <v>52602</v>
      </c>
      <c r="T7" s="65">
        <v>52106</v>
      </c>
      <c r="U7" s="379">
        <v>51212</v>
      </c>
      <c r="V7" s="66">
        <v>51017</v>
      </c>
      <c r="W7" s="67">
        <v>51010</v>
      </c>
      <c r="X7" s="68">
        <v>51610</v>
      </c>
      <c r="Y7" s="68">
        <v>51710</v>
      </c>
      <c r="Z7" s="68">
        <v>51510</v>
      </c>
      <c r="AA7" s="69">
        <v>52510</v>
      </c>
      <c r="AB7" s="404">
        <v>60000</v>
      </c>
    </row>
    <row r="8" spans="2:29" s="1" customFormat="1" ht="30" customHeight="1" x14ac:dyDescent="0.25">
      <c r="B8" s="30" t="s">
        <v>86</v>
      </c>
      <c r="C8" s="650" t="s">
        <v>87</v>
      </c>
      <c r="D8" s="852" t="s">
        <v>88</v>
      </c>
      <c r="E8" s="852"/>
      <c r="F8" s="852"/>
      <c r="G8" s="853"/>
      <c r="H8" s="854" t="s">
        <v>57</v>
      </c>
      <c r="I8" s="852"/>
      <c r="J8" s="855"/>
      <c r="K8" s="31">
        <v>3617</v>
      </c>
      <c r="L8" s="680">
        <v>0</v>
      </c>
      <c r="M8" s="519">
        <f>IF($E$5="Ano",0,L8)</f>
        <v>0</v>
      </c>
      <c r="N8" s="38">
        <f>K8*M8</f>
        <v>0</v>
      </c>
      <c r="O8" s="17"/>
      <c r="P8" s="41"/>
      <c r="Q8" s="42">
        <f>M8*1/120</f>
        <v>0</v>
      </c>
      <c r="R8" s="42"/>
      <c r="S8" s="42"/>
      <c r="T8" s="43"/>
      <c r="U8" s="380"/>
      <c r="V8" s="44"/>
      <c r="W8" s="45">
        <f>IF($M8&lt;&gt;0,"X",0)</f>
        <v>0</v>
      </c>
      <c r="X8" s="43">
        <f>IF($M8&lt;&gt;0,"XXX",0)</f>
        <v>0</v>
      </c>
      <c r="Y8" s="43">
        <f>IF($M8&lt;&gt;0,"XXX",0)</f>
        <v>0</v>
      </c>
      <c r="Z8" s="43">
        <f>IF($M8&lt;&gt;0,"XXX",0)</f>
        <v>0</v>
      </c>
      <c r="AA8" s="46"/>
      <c r="AB8" s="417"/>
    </row>
    <row r="9" spans="2:29" s="1" customFormat="1" ht="30" hidden="1" customHeight="1" x14ac:dyDescent="0.25">
      <c r="B9" s="32"/>
      <c r="C9" s="33"/>
      <c r="D9" s="665"/>
      <c r="E9" s="665"/>
      <c r="F9" s="665"/>
      <c r="G9" s="666"/>
      <c r="H9" s="667"/>
      <c r="I9" s="668"/>
      <c r="J9" s="669"/>
      <c r="K9" s="34"/>
      <c r="L9" s="3"/>
      <c r="M9" s="520"/>
      <c r="N9" s="39"/>
      <c r="O9" s="17"/>
      <c r="P9" s="47"/>
      <c r="Q9" s="48"/>
      <c r="R9" s="48"/>
      <c r="S9" s="48"/>
      <c r="T9" s="49"/>
      <c r="U9" s="381"/>
      <c r="V9" s="50"/>
      <c r="W9" s="51"/>
      <c r="X9" s="49"/>
      <c r="Y9" s="49"/>
      <c r="Z9" s="49"/>
      <c r="AA9" s="52"/>
      <c r="AB9" s="418"/>
    </row>
    <row r="10" spans="2:29" s="1" customFormat="1" ht="30" customHeight="1" x14ac:dyDescent="0.25">
      <c r="B10" s="35" t="s">
        <v>89</v>
      </c>
      <c r="C10" s="650" t="s">
        <v>87</v>
      </c>
      <c r="D10" s="843" t="s">
        <v>90</v>
      </c>
      <c r="E10" s="844"/>
      <c r="F10" s="844"/>
      <c r="G10" s="845"/>
      <c r="H10" s="846" t="s">
        <v>58</v>
      </c>
      <c r="I10" s="844"/>
      <c r="J10" s="844"/>
      <c r="K10" s="377">
        <v>5871</v>
      </c>
      <c r="L10" s="676">
        <v>0</v>
      </c>
      <c r="M10" s="526">
        <f>IF($E$5="Ano",0,L10)</f>
        <v>0</v>
      </c>
      <c r="N10" s="40">
        <f>K10*M10</f>
        <v>0</v>
      </c>
      <c r="O10" s="17"/>
      <c r="P10" s="53"/>
      <c r="Q10" s="54">
        <f>M10*1/120</f>
        <v>0</v>
      </c>
      <c r="R10" s="54"/>
      <c r="S10" s="54"/>
      <c r="T10" s="55"/>
      <c r="U10" s="382"/>
      <c r="V10" s="56"/>
      <c r="W10" s="57">
        <f>IF($M10&lt;&gt;0,"X",0)</f>
        <v>0</v>
      </c>
      <c r="X10" s="55">
        <f>IF($M10&lt;&gt;0,"XXX",0)</f>
        <v>0</v>
      </c>
      <c r="Y10" s="55">
        <f>IF($M10&lt;&gt;0,"XXX",0)</f>
        <v>0</v>
      </c>
      <c r="Z10" s="55">
        <f>IF($M10&lt;&gt;0,"XXX",0)</f>
        <v>0</v>
      </c>
      <c r="AA10" s="58"/>
      <c r="AB10" s="414"/>
    </row>
    <row r="11" spans="2:29" s="1" customFormat="1" ht="30" hidden="1" customHeight="1" x14ac:dyDescent="0.25">
      <c r="B11" s="35"/>
      <c r="C11" s="37"/>
      <c r="D11" s="33"/>
      <c r="E11" s="33"/>
      <c r="F11" s="33"/>
      <c r="G11" s="670"/>
      <c r="H11" s="671"/>
      <c r="I11" s="670"/>
      <c r="J11" s="672"/>
      <c r="K11" s="36"/>
      <c r="L11" s="2"/>
      <c r="M11" s="520"/>
      <c r="N11" s="40"/>
      <c r="O11" s="17"/>
      <c r="P11" s="53"/>
      <c r="Q11" s="54"/>
      <c r="R11" s="54"/>
      <c r="S11" s="54"/>
      <c r="T11" s="55"/>
      <c r="U11" s="382"/>
      <c r="V11" s="56"/>
      <c r="W11" s="57"/>
      <c r="X11" s="55"/>
      <c r="Y11" s="55"/>
      <c r="Z11" s="55"/>
      <c r="AA11" s="58"/>
      <c r="AB11" s="414"/>
    </row>
    <row r="12" spans="2:29" s="1" customFormat="1" ht="30" customHeight="1" x14ac:dyDescent="0.25">
      <c r="B12" s="35" t="s">
        <v>91</v>
      </c>
      <c r="C12" s="650" t="s">
        <v>87</v>
      </c>
      <c r="D12" s="843" t="s">
        <v>92</v>
      </c>
      <c r="E12" s="844"/>
      <c r="F12" s="844"/>
      <c r="G12" s="845"/>
      <c r="H12" s="846" t="s">
        <v>59</v>
      </c>
      <c r="I12" s="844"/>
      <c r="J12" s="844"/>
      <c r="K12" s="36">
        <v>29355</v>
      </c>
      <c r="L12" s="676">
        <v>0</v>
      </c>
      <c r="M12" s="526">
        <f>IF($E$5="Ano",0,L12)</f>
        <v>0</v>
      </c>
      <c r="N12" s="40">
        <f>K12*M12</f>
        <v>0</v>
      </c>
      <c r="O12" s="17"/>
      <c r="P12" s="53"/>
      <c r="Q12" s="54">
        <f>M12*1/24</f>
        <v>0</v>
      </c>
      <c r="R12" s="54"/>
      <c r="S12" s="54"/>
      <c r="T12" s="55"/>
      <c r="U12" s="382"/>
      <c r="V12" s="56"/>
      <c r="W12" s="57">
        <f>IF($M12&lt;&gt;0,"X",0)</f>
        <v>0</v>
      </c>
      <c r="X12" s="55">
        <f>IF($M12&lt;&gt;0,"XXX",0)</f>
        <v>0</v>
      </c>
      <c r="Y12" s="55">
        <f>IF($M12&lt;&gt;0,"XXX",0)</f>
        <v>0</v>
      </c>
      <c r="Z12" s="55">
        <f>IF($M12&lt;&gt;0,"XXX",0)</f>
        <v>0</v>
      </c>
      <c r="AA12" s="58"/>
      <c r="AB12" s="414"/>
    </row>
    <row r="13" spans="2:29" s="1" customFormat="1" ht="30" hidden="1" customHeight="1" x14ac:dyDescent="0.25">
      <c r="B13" s="35"/>
      <c r="C13" s="37"/>
      <c r="D13" s="37"/>
      <c r="E13" s="37"/>
      <c r="F13" s="37"/>
      <c r="G13" s="673"/>
      <c r="H13" s="674"/>
      <c r="I13" s="673"/>
      <c r="J13" s="675"/>
      <c r="K13" s="36"/>
      <c r="L13" s="2"/>
      <c r="M13" s="520"/>
      <c r="N13" s="40"/>
      <c r="O13" s="17"/>
      <c r="P13" s="53"/>
      <c r="Q13" s="54"/>
      <c r="R13" s="54"/>
      <c r="S13" s="54"/>
      <c r="T13" s="55"/>
      <c r="U13" s="382"/>
      <c r="V13" s="56"/>
      <c r="W13" s="57"/>
      <c r="X13" s="55"/>
      <c r="Y13" s="55"/>
      <c r="Z13" s="55"/>
      <c r="AA13" s="58"/>
      <c r="AB13" s="414"/>
    </row>
    <row r="14" spans="2:29" s="1" customFormat="1" ht="30" customHeight="1" x14ac:dyDescent="0.25">
      <c r="B14" s="35" t="s">
        <v>93</v>
      </c>
      <c r="C14" s="650" t="s">
        <v>87</v>
      </c>
      <c r="D14" s="843" t="s">
        <v>94</v>
      </c>
      <c r="E14" s="844"/>
      <c r="F14" s="844"/>
      <c r="G14" s="845"/>
      <c r="H14" s="846" t="s">
        <v>60</v>
      </c>
      <c r="I14" s="844"/>
      <c r="J14" s="844"/>
      <c r="K14" s="36">
        <v>4849</v>
      </c>
      <c r="L14" s="676">
        <v>0</v>
      </c>
      <c r="M14" s="526">
        <f>IF($E$5="Ano",0,L14)</f>
        <v>0</v>
      </c>
      <c r="N14" s="40">
        <f>K14*M14</f>
        <v>0</v>
      </c>
      <c r="O14" s="17"/>
      <c r="P14" s="53"/>
      <c r="Q14" s="54">
        <f>M14*1/24</f>
        <v>0</v>
      </c>
      <c r="R14" s="54"/>
      <c r="S14" s="54"/>
      <c r="T14" s="55"/>
      <c r="U14" s="382"/>
      <c r="V14" s="56"/>
      <c r="W14" s="57">
        <f>IF($M14&lt;&gt;0,"X",0)</f>
        <v>0</v>
      </c>
      <c r="X14" s="55">
        <f>IF($M14&lt;&gt;0,"XXX",0)</f>
        <v>0</v>
      </c>
      <c r="Y14" s="55">
        <f>IF($M14&lt;&gt;0,"XXX",0)</f>
        <v>0</v>
      </c>
      <c r="Z14" s="55">
        <f>IF($M14&lt;&gt;0,"XXX",0)</f>
        <v>0</v>
      </c>
      <c r="AA14" s="58"/>
      <c r="AB14" s="414"/>
    </row>
    <row r="15" spans="2:29" s="1" customFormat="1" ht="30" hidden="1" customHeight="1" x14ac:dyDescent="0.25">
      <c r="B15" s="35"/>
      <c r="C15" s="37"/>
      <c r="D15" s="37"/>
      <c r="E15" s="37"/>
      <c r="F15" s="37"/>
      <c r="G15" s="673"/>
      <c r="H15" s="674"/>
      <c r="I15" s="673"/>
      <c r="J15" s="675"/>
      <c r="K15" s="36"/>
      <c r="L15" s="2"/>
      <c r="M15" s="521"/>
      <c r="N15" s="40"/>
      <c r="O15" s="17"/>
      <c r="P15" s="53"/>
      <c r="Q15" s="54"/>
      <c r="R15" s="54"/>
      <c r="S15" s="54"/>
      <c r="T15" s="55"/>
      <c r="U15" s="382"/>
      <c r="V15" s="56"/>
      <c r="W15" s="57"/>
      <c r="X15" s="55"/>
      <c r="Y15" s="55"/>
      <c r="Z15" s="55"/>
      <c r="AA15" s="58"/>
      <c r="AB15" s="414"/>
    </row>
    <row r="16" spans="2:29" s="1" customFormat="1" ht="30" customHeight="1" x14ac:dyDescent="0.25">
      <c r="B16" s="35" t="s">
        <v>95</v>
      </c>
      <c r="C16" s="650" t="s">
        <v>87</v>
      </c>
      <c r="D16" s="843" t="s">
        <v>96</v>
      </c>
      <c r="E16" s="844"/>
      <c r="F16" s="844"/>
      <c r="G16" s="845"/>
      <c r="H16" s="846" t="s">
        <v>97</v>
      </c>
      <c r="I16" s="844"/>
      <c r="J16" s="844"/>
      <c r="K16" s="36">
        <v>3402</v>
      </c>
      <c r="L16" s="676">
        <v>0</v>
      </c>
      <c r="M16" s="521">
        <f>L16</f>
        <v>0</v>
      </c>
      <c r="N16" s="40">
        <f>K16*M16</f>
        <v>0</v>
      </c>
      <c r="O16" s="17"/>
      <c r="P16" s="53"/>
      <c r="Q16" s="54">
        <f>M16*1/120</f>
        <v>0</v>
      </c>
      <c r="R16" s="54"/>
      <c r="S16" s="54"/>
      <c r="T16" s="55"/>
      <c r="U16" s="382"/>
      <c r="V16" s="56"/>
      <c r="W16" s="57">
        <f>IF($M16&lt;&gt;0,"X",0)</f>
        <v>0</v>
      </c>
      <c r="X16" s="55">
        <f>IF($M16&lt;&gt;0,"XXX",0)</f>
        <v>0</v>
      </c>
      <c r="Y16" s="55">
        <f>IF($M16&lt;&gt;0,"XXX",0)</f>
        <v>0</v>
      </c>
      <c r="Z16" s="55">
        <f>IF($M16&lt;&gt;0,"XXX",0)</f>
        <v>0</v>
      </c>
      <c r="AA16" s="59"/>
      <c r="AB16" s="414"/>
    </row>
    <row r="17" spans="2:28" s="1" customFormat="1" ht="30" hidden="1" customHeight="1" x14ac:dyDescent="0.25">
      <c r="B17" s="35"/>
      <c r="C17" s="37"/>
      <c r="D17" s="37"/>
      <c r="E17" s="37"/>
      <c r="F17" s="37"/>
      <c r="G17" s="673"/>
      <c r="H17" s="674"/>
      <c r="I17" s="673"/>
      <c r="J17" s="675"/>
      <c r="K17" s="36"/>
      <c r="L17" s="2"/>
      <c r="M17" s="521"/>
      <c r="N17" s="40"/>
      <c r="O17" s="17"/>
      <c r="P17" s="53"/>
      <c r="Q17" s="54"/>
      <c r="R17" s="54"/>
      <c r="S17" s="54"/>
      <c r="T17" s="55"/>
      <c r="U17" s="382"/>
      <c r="V17" s="56"/>
      <c r="W17" s="57"/>
      <c r="X17" s="55"/>
      <c r="Y17" s="55"/>
      <c r="Z17" s="55"/>
      <c r="AA17" s="59"/>
      <c r="AB17" s="414"/>
    </row>
    <row r="18" spans="2:28" s="1" customFormat="1" ht="30" customHeight="1" x14ac:dyDescent="0.25">
      <c r="B18" s="35" t="s">
        <v>98</v>
      </c>
      <c r="C18" s="652">
        <v>43101</v>
      </c>
      <c r="D18" s="843" t="s">
        <v>296</v>
      </c>
      <c r="E18" s="844"/>
      <c r="F18" s="844"/>
      <c r="G18" s="845"/>
      <c r="H18" s="846" t="s">
        <v>56</v>
      </c>
      <c r="I18" s="844"/>
      <c r="J18" s="844"/>
      <c r="K18" s="36">
        <v>3480</v>
      </c>
      <c r="L18" s="676">
        <v>0</v>
      </c>
      <c r="M18" s="521">
        <f>L18</f>
        <v>0</v>
      </c>
      <c r="N18" s="40">
        <f>K18*M18</f>
        <v>0</v>
      </c>
      <c r="O18" s="17"/>
      <c r="P18" s="53">
        <f>IF(M18&lt;&gt;0,"*",0)</f>
        <v>0</v>
      </c>
      <c r="Q18" s="54"/>
      <c r="R18" s="54"/>
      <c r="S18" s="54"/>
      <c r="T18" s="55"/>
      <c r="U18" s="382"/>
      <c r="V18" s="56"/>
      <c r="W18" s="57"/>
      <c r="X18" s="55"/>
      <c r="Y18" s="55"/>
      <c r="Z18" s="55"/>
      <c r="AA18" s="59">
        <f>M18/2</f>
        <v>0</v>
      </c>
      <c r="AB18" s="414">
        <f>M18/3</f>
        <v>0</v>
      </c>
    </row>
    <row r="19" spans="2:28" s="1" customFormat="1" ht="30" hidden="1" customHeight="1" x14ac:dyDescent="0.25">
      <c r="B19" s="35"/>
      <c r="C19" s="37"/>
      <c r="D19" s="37"/>
      <c r="E19" s="37"/>
      <c r="F19" s="37"/>
      <c r="G19" s="673"/>
      <c r="H19" s="674"/>
      <c r="I19" s="673"/>
      <c r="J19" s="675"/>
      <c r="K19" s="36"/>
      <c r="L19" s="2"/>
      <c r="M19" s="521"/>
      <c r="N19" s="40"/>
      <c r="O19" s="17"/>
      <c r="P19" s="53"/>
      <c r="Q19" s="54"/>
      <c r="R19" s="54"/>
      <c r="S19" s="54"/>
      <c r="T19" s="55"/>
      <c r="U19" s="382"/>
      <c r="V19" s="56"/>
      <c r="W19" s="57"/>
      <c r="X19" s="55"/>
      <c r="Y19" s="55"/>
      <c r="Z19" s="55"/>
      <c r="AA19" s="59"/>
      <c r="AB19" s="414"/>
    </row>
    <row r="20" spans="2:28" s="1" customFormat="1" ht="30" customHeight="1" x14ac:dyDescent="0.25">
      <c r="B20" s="35" t="s">
        <v>99</v>
      </c>
      <c r="C20" s="426">
        <v>43103</v>
      </c>
      <c r="D20" s="843" t="s">
        <v>297</v>
      </c>
      <c r="E20" s="844"/>
      <c r="F20" s="844"/>
      <c r="G20" s="845"/>
      <c r="H20" s="846" t="s">
        <v>56</v>
      </c>
      <c r="I20" s="844"/>
      <c r="J20" s="844"/>
      <c r="K20" s="36">
        <v>3480</v>
      </c>
      <c r="L20" s="676">
        <v>0</v>
      </c>
      <c r="M20" s="521">
        <f>IF($E$5="Ano",0,L20)</f>
        <v>0</v>
      </c>
      <c r="N20" s="40">
        <f>K20*M20</f>
        <v>0</v>
      </c>
      <c r="O20" s="17"/>
      <c r="P20" s="53">
        <f>IF(M20&lt;&gt;0,"*",0)</f>
        <v>0</v>
      </c>
      <c r="Q20" s="54"/>
      <c r="R20" s="54"/>
      <c r="S20" s="54"/>
      <c r="T20" s="55"/>
      <c r="U20" s="382"/>
      <c r="V20" s="56"/>
      <c r="W20" s="57"/>
      <c r="X20" s="55"/>
      <c r="Y20" s="55"/>
      <c r="Z20" s="55"/>
      <c r="AA20" s="59">
        <f>M20/2</f>
        <v>0</v>
      </c>
      <c r="AB20" s="414">
        <f>M20/3</f>
        <v>0</v>
      </c>
    </row>
    <row r="21" spans="2:28" s="1" customFormat="1" ht="30" hidden="1" customHeight="1" x14ac:dyDescent="0.25">
      <c r="B21" s="35"/>
      <c r="C21" s="37"/>
      <c r="D21" s="37"/>
      <c r="E21" s="37"/>
      <c r="F21" s="37"/>
      <c r="G21" s="673"/>
      <c r="H21" s="674"/>
      <c r="I21" s="673"/>
      <c r="J21" s="675"/>
      <c r="K21" s="36"/>
      <c r="L21" s="2"/>
      <c r="M21" s="521"/>
      <c r="N21" s="40"/>
      <c r="O21" s="17"/>
      <c r="P21" s="53"/>
      <c r="Q21" s="54"/>
      <c r="R21" s="54"/>
      <c r="S21" s="54"/>
      <c r="T21" s="55"/>
      <c r="U21" s="382"/>
      <c r="V21" s="56"/>
      <c r="W21" s="57"/>
      <c r="X21" s="55"/>
      <c r="Y21" s="55"/>
      <c r="Z21" s="55"/>
      <c r="AA21" s="59"/>
      <c r="AB21" s="414"/>
    </row>
    <row r="22" spans="2:28" s="1" customFormat="1" ht="30" customHeight="1" x14ac:dyDescent="0.25">
      <c r="B22" s="35" t="s">
        <v>100</v>
      </c>
      <c r="C22" s="650" t="s">
        <v>87</v>
      </c>
      <c r="D22" s="843" t="s">
        <v>130</v>
      </c>
      <c r="E22" s="844"/>
      <c r="F22" s="844"/>
      <c r="G22" s="845"/>
      <c r="H22" s="846" t="s">
        <v>101</v>
      </c>
      <c r="I22" s="844"/>
      <c r="J22" s="844"/>
      <c r="K22" s="36">
        <v>31191</v>
      </c>
      <c r="L22" s="676">
        <v>0</v>
      </c>
      <c r="M22" s="521">
        <f>L22</f>
        <v>0</v>
      </c>
      <c r="N22" s="40">
        <f>K22*M22</f>
        <v>0</v>
      </c>
      <c r="O22" s="17"/>
      <c r="P22" s="53"/>
      <c r="Q22" s="54"/>
      <c r="R22" s="405">
        <f>M22</f>
        <v>0</v>
      </c>
      <c r="S22" s="54"/>
      <c r="T22" s="55"/>
      <c r="U22" s="382"/>
      <c r="V22" s="56"/>
      <c r="W22" s="57">
        <f>IF($M22&lt;&gt;0,"X",0)</f>
        <v>0</v>
      </c>
      <c r="X22" s="55">
        <f>IF($M22&lt;&gt;0,"XXX",0)</f>
        <v>0</v>
      </c>
      <c r="Y22" s="55">
        <f>IF($M22&lt;&gt;0,"XXX",0)</f>
        <v>0</v>
      </c>
      <c r="Z22" s="55">
        <f>IF($M22&lt;&gt;0,"XXX",0)</f>
        <v>0</v>
      </c>
      <c r="AA22" s="59"/>
      <c r="AB22" s="414"/>
    </row>
    <row r="23" spans="2:28" s="1" customFormat="1" ht="30" hidden="1" customHeight="1" x14ac:dyDescent="0.25">
      <c r="B23" s="35"/>
      <c r="C23" s="37"/>
      <c r="D23" s="37"/>
      <c r="E23" s="37"/>
      <c r="F23" s="37"/>
      <c r="G23" s="673"/>
      <c r="H23" s="674"/>
      <c r="I23" s="673"/>
      <c r="J23" s="675"/>
      <c r="K23" s="36"/>
      <c r="L23" s="2"/>
      <c r="M23" s="521"/>
      <c r="N23" s="40"/>
      <c r="O23" s="17"/>
      <c r="P23" s="53"/>
      <c r="Q23" s="54"/>
      <c r="R23" s="54"/>
      <c r="S23" s="54"/>
      <c r="T23" s="55"/>
      <c r="U23" s="382"/>
      <c r="V23" s="56"/>
      <c r="W23" s="57"/>
      <c r="X23" s="55"/>
      <c r="Y23" s="55"/>
      <c r="Z23" s="55"/>
      <c r="AA23" s="59"/>
      <c r="AB23" s="414"/>
    </row>
    <row r="24" spans="2:28" s="1" customFormat="1" ht="30" customHeight="1" x14ac:dyDescent="0.25">
      <c r="B24" s="35" t="s">
        <v>102</v>
      </c>
      <c r="C24" s="650" t="s">
        <v>87</v>
      </c>
      <c r="D24" s="843" t="s">
        <v>131</v>
      </c>
      <c r="E24" s="844"/>
      <c r="F24" s="844"/>
      <c r="G24" s="845"/>
      <c r="H24" s="846" t="s">
        <v>104</v>
      </c>
      <c r="I24" s="844"/>
      <c r="J24" s="844"/>
      <c r="K24" s="36">
        <v>9010</v>
      </c>
      <c r="L24" s="676">
        <v>0</v>
      </c>
      <c r="M24" s="521">
        <f>L24</f>
        <v>0</v>
      </c>
      <c r="N24" s="40">
        <f>K24*M24</f>
        <v>0</v>
      </c>
      <c r="O24" s="17"/>
      <c r="P24" s="53">
        <f>2*M24</f>
        <v>0</v>
      </c>
      <c r="Q24" s="54"/>
      <c r="R24" s="54"/>
      <c r="S24" s="54"/>
      <c r="T24" s="55"/>
      <c r="U24" s="382"/>
      <c r="V24" s="56"/>
      <c r="W24" s="57"/>
      <c r="X24" s="55"/>
      <c r="Y24" s="55"/>
      <c r="Z24" s="55"/>
      <c r="AA24" s="59">
        <f t="shared" ref="AA24:AA28" si="0">P24</f>
        <v>0</v>
      </c>
      <c r="AB24" s="414">
        <f>P24/4</f>
        <v>0</v>
      </c>
    </row>
    <row r="25" spans="2:28" s="1" customFormat="1" ht="30" hidden="1" customHeight="1" x14ac:dyDescent="0.25">
      <c r="B25" s="35"/>
      <c r="C25" s="37"/>
      <c r="D25" s="37"/>
      <c r="E25" s="37"/>
      <c r="F25" s="37"/>
      <c r="G25" s="673"/>
      <c r="H25" s="674"/>
      <c r="I25" s="673"/>
      <c r="J25" s="675"/>
      <c r="K25" s="36"/>
      <c r="L25" s="2"/>
      <c r="M25" s="521"/>
      <c r="N25" s="40"/>
      <c r="O25" s="17"/>
      <c r="P25" s="53"/>
      <c r="Q25" s="54"/>
      <c r="R25" s="54"/>
      <c r="S25" s="54"/>
      <c r="T25" s="55"/>
      <c r="U25" s="382"/>
      <c r="V25" s="56"/>
      <c r="W25" s="57"/>
      <c r="X25" s="55"/>
      <c r="Y25" s="55"/>
      <c r="Z25" s="55"/>
      <c r="AA25" s="59"/>
      <c r="AB25" s="414"/>
    </row>
    <row r="26" spans="2:28" s="1" customFormat="1" ht="41.25" customHeight="1" x14ac:dyDescent="0.25">
      <c r="B26" s="35" t="s">
        <v>105</v>
      </c>
      <c r="C26" s="650" t="s">
        <v>87</v>
      </c>
      <c r="D26" s="843" t="s">
        <v>106</v>
      </c>
      <c r="E26" s="844"/>
      <c r="F26" s="844"/>
      <c r="G26" s="845"/>
      <c r="H26" s="846" t="s">
        <v>107</v>
      </c>
      <c r="I26" s="844"/>
      <c r="J26" s="844"/>
      <c r="K26" s="36">
        <v>5637</v>
      </c>
      <c r="L26" s="676">
        <v>0</v>
      </c>
      <c r="M26" s="521">
        <f>L26</f>
        <v>0</v>
      </c>
      <c r="N26" s="40">
        <f>K26*M26</f>
        <v>0</v>
      </c>
      <c r="O26" s="17"/>
      <c r="P26" s="53">
        <f>2*M26</f>
        <v>0</v>
      </c>
      <c r="Q26" s="54"/>
      <c r="R26" s="54"/>
      <c r="S26" s="54"/>
      <c r="T26" s="55"/>
      <c r="U26" s="382"/>
      <c r="V26" s="56"/>
      <c r="W26" s="57"/>
      <c r="X26" s="55"/>
      <c r="Y26" s="55"/>
      <c r="Z26" s="55"/>
      <c r="AA26" s="59">
        <f>P26/2</f>
        <v>0</v>
      </c>
      <c r="AB26" s="414">
        <f>P26/4</f>
        <v>0</v>
      </c>
    </row>
    <row r="27" spans="2:28" s="1" customFormat="1" ht="30" hidden="1" customHeight="1" x14ac:dyDescent="0.25">
      <c r="B27" s="35"/>
      <c r="C27" s="37"/>
      <c r="D27" s="37"/>
      <c r="E27" s="37"/>
      <c r="F27" s="37"/>
      <c r="G27" s="673"/>
      <c r="H27" s="674"/>
      <c r="I27" s="673"/>
      <c r="J27" s="675"/>
      <c r="K27" s="36"/>
      <c r="L27" s="2"/>
      <c r="M27" s="521"/>
      <c r="N27" s="40"/>
      <c r="O27" s="17"/>
      <c r="P27" s="53"/>
      <c r="Q27" s="54"/>
      <c r="R27" s="54"/>
      <c r="S27" s="54"/>
      <c r="T27" s="55"/>
      <c r="U27" s="382"/>
      <c r="V27" s="56"/>
      <c r="W27" s="57"/>
      <c r="X27" s="55"/>
      <c r="Y27" s="55"/>
      <c r="Z27" s="55"/>
      <c r="AA27" s="59"/>
      <c r="AB27" s="414"/>
    </row>
    <row r="28" spans="2:28" s="1" customFormat="1" ht="30" customHeight="1" x14ac:dyDescent="0.25">
      <c r="B28" s="35" t="s">
        <v>108</v>
      </c>
      <c r="C28" s="650" t="s">
        <v>87</v>
      </c>
      <c r="D28" s="843" t="s">
        <v>109</v>
      </c>
      <c r="E28" s="844"/>
      <c r="F28" s="844"/>
      <c r="G28" s="845"/>
      <c r="H28" s="846" t="s">
        <v>110</v>
      </c>
      <c r="I28" s="844"/>
      <c r="J28" s="844"/>
      <c r="K28" s="36">
        <v>11030</v>
      </c>
      <c r="L28" s="676">
        <v>0</v>
      </c>
      <c r="M28" s="521">
        <f>L28</f>
        <v>0</v>
      </c>
      <c r="N28" s="40">
        <f>K28*M28</f>
        <v>0</v>
      </c>
      <c r="O28" s="17"/>
      <c r="P28" s="53">
        <f>M28</f>
        <v>0</v>
      </c>
      <c r="Q28" s="54"/>
      <c r="R28" s="54"/>
      <c r="S28" s="54"/>
      <c r="T28" s="55"/>
      <c r="U28" s="382"/>
      <c r="V28" s="56"/>
      <c r="W28" s="57"/>
      <c r="X28" s="55"/>
      <c r="Y28" s="55"/>
      <c r="Z28" s="55"/>
      <c r="AA28" s="59">
        <f t="shared" si="0"/>
        <v>0</v>
      </c>
      <c r="AB28" s="414">
        <f>P28</f>
        <v>0</v>
      </c>
    </row>
    <row r="29" spans="2:28" s="1" customFormat="1" ht="30" hidden="1" customHeight="1" x14ac:dyDescent="0.25">
      <c r="B29" s="35"/>
      <c r="C29" s="37"/>
      <c r="D29" s="37"/>
      <c r="E29" s="37"/>
      <c r="F29" s="37"/>
      <c r="G29" s="673"/>
      <c r="H29" s="674"/>
      <c r="I29" s="673"/>
      <c r="J29" s="675"/>
      <c r="K29" s="36"/>
      <c r="L29" s="2"/>
      <c r="M29" s="521"/>
      <c r="N29" s="40"/>
      <c r="O29" s="17"/>
      <c r="P29" s="53"/>
      <c r="Q29" s="54"/>
      <c r="R29" s="54"/>
      <c r="S29" s="54"/>
      <c r="T29" s="55"/>
      <c r="U29" s="382"/>
      <c r="V29" s="56"/>
      <c r="W29" s="57"/>
      <c r="X29" s="55"/>
      <c r="Y29" s="55"/>
      <c r="Z29" s="55"/>
      <c r="AA29" s="59"/>
      <c r="AB29" s="414"/>
    </row>
    <row r="30" spans="2:28" s="1" customFormat="1" ht="30" customHeight="1" x14ac:dyDescent="0.25">
      <c r="B30" s="35" t="s">
        <v>111</v>
      </c>
      <c r="C30" s="425" t="s">
        <v>112</v>
      </c>
      <c r="D30" s="894" t="s">
        <v>280</v>
      </c>
      <c r="E30" s="895"/>
      <c r="F30" s="895"/>
      <c r="G30" s="896"/>
      <c r="H30" s="846" t="s">
        <v>113</v>
      </c>
      <c r="I30" s="844"/>
      <c r="J30" s="844"/>
      <c r="K30" s="36">
        <f>IF(D30="",0,LEFT(RIGHT(D30,8),2)*2000)</f>
        <v>128000</v>
      </c>
      <c r="L30" s="676">
        <v>0</v>
      </c>
      <c r="M30" s="521">
        <f>K30*L30</f>
        <v>0</v>
      </c>
      <c r="N30" s="40">
        <f>K30*L30</f>
        <v>0</v>
      </c>
      <c r="O30" s="17"/>
      <c r="P30" s="53"/>
      <c r="Q30" s="54"/>
      <c r="R30" s="54"/>
      <c r="S30" s="54"/>
      <c r="T30" s="54">
        <f>M30/128000</f>
        <v>0</v>
      </c>
      <c r="U30" s="382"/>
      <c r="V30" s="56"/>
      <c r="W30" s="57">
        <f>IF($M30&lt;&gt;0,"X",0)</f>
        <v>0</v>
      </c>
      <c r="X30" s="55">
        <f>IF($M30&lt;&gt;0,"XXX",0)</f>
        <v>0</v>
      </c>
      <c r="Y30" s="55">
        <f>IF($M30&lt;&gt;0,"XXX",0)</f>
        <v>0</v>
      </c>
      <c r="Z30" s="55">
        <f>IF($M30&lt;&gt;0,"XXX",0)</f>
        <v>0</v>
      </c>
      <c r="AA30" s="59"/>
      <c r="AB30" s="414"/>
    </row>
    <row r="31" spans="2:28" s="1" customFormat="1" ht="30" hidden="1" customHeight="1" x14ac:dyDescent="0.25">
      <c r="B31" s="35"/>
      <c r="C31" s="37"/>
      <c r="D31" s="37"/>
      <c r="E31" s="37"/>
      <c r="F31" s="37"/>
      <c r="G31" s="673"/>
      <c r="H31" s="674"/>
      <c r="I31" s="673"/>
      <c r="J31" s="675"/>
      <c r="K31" s="36"/>
      <c r="L31" s="2"/>
      <c r="M31" s="521"/>
      <c r="N31" s="40"/>
      <c r="O31" s="17"/>
      <c r="P31" s="53"/>
      <c r="Q31" s="54"/>
      <c r="R31" s="54"/>
      <c r="S31" s="54"/>
      <c r="T31" s="55"/>
      <c r="U31" s="382"/>
      <c r="V31" s="56"/>
      <c r="W31" s="57"/>
      <c r="X31" s="55"/>
      <c r="Y31" s="55"/>
      <c r="Z31" s="55"/>
      <c r="AA31" s="59"/>
      <c r="AB31" s="414"/>
    </row>
    <row r="32" spans="2:28" s="1" customFormat="1" ht="30" customHeight="1" x14ac:dyDescent="0.25">
      <c r="B32" s="35" t="s">
        <v>114</v>
      </c>
      <c r="C32" s="650" t="s">
        <v>87</v>
      </c>
      <c r="D32" s="843" t="s">
        <v>115</v>
      </c>
      <c r="E32" s="844"/>
      <c r="F32" s="844"/>
      <c r="G32" s="845"/>
      <c r="H32" s="846" t="s">
        <v>116</v>
      </c>
      <c r="I32" s="844"/>
      <c r="J32" s="844"/>
      <c r="K32" s="36">
        <v>4412</v>
      </c>
      <c r="L32" s="676">
        <v>0</v>
      </c>
      <c r="M32" s="521">
        <f>L32</f>
        <v>0</v>
      </c>
      <c r="N32" s="40">
        <f>K32*M32</f>
        <v>0</v>
      </c>
      <c r="O32" s="17"/>
      <c r="P32" s="53"/>
      <c r="Q32" s="54"/>
      <c r="R32" s="54"/>
      <c r="S32" s="54"/>
      <c r="T32" s="55"/>
      <c r="U32" s="382">
        <f>M32</f>
        <v>0</v>
      </c>
      <c r="V32" s="56"/>
      <c r="W32" s="57">
        <f>IF($M32&lt;&gt;0,"X",0)</f>
        <v>0</v>
      </c>
      <c r="X32" s="55">
        <f>IF($M32&lt;&gt;0,"XXX",0)</f>
        <v>0</v>
      </c>
      <c r="Y32" s="55">
        <f>IF($M32&lt;&gt;0,"XXX",0)</f>
        <v>0</v>
      </c>
      <c r="Z32" s="55">
        <f>IF($M32&lt;&gt;0,"XXX",0)</f>
        <v>0</v>
      </c>
      <c r="AA32" s="59"/>
      <c r="AB32" s="414"/>
    </row>
    <row r="33" spans="2:28" s="1" customFormat="1" ht="30" hidden="1" customHeight="1" x14ac:dyDescent="0.25">
      <c r="B33" s="35"/>
      <c r="C33" s="37"/>
      <c r="D33" s="37"/>
      <c r="E33" s="37"/>
      <c r="F33" s="37"/>
      <c r="G33" s="673"/>
      <c r="H33" s="674"/>
      <c r="I33" s="673"/>
      <c r="J33" s="675"/>
      <c r="K33" s="36"/>
      <c r="L33" s="2"/>
      <c r="M33" s="521"/>
      <c r="N33" s="40"/>
      <c r="O33" s="17"/>
      <c r="P33" s="53"/>
      <c r="Q33" s="54"/>
      <c r="R33" s="54"/>
      <c r="S33" s="54"/>
      <c r="T33" s="55"/>
      <c r="U33" s="382"/>
      <c r="V33" s="56"/>
      <c r="W33" s="57"/>
      <c r="X33" s="55"/>
      <c r="Y33" s="55"/>
      <c r="Z33" s="55"/>
      <c r="AA33" s="59"/>
      <c r="AB33" s="414"/>
    </row>
    <row r="34" spans="2:28" s="1" customFormat="1" ht="30" customHeight="1" x14ac:dyDescent="0.25">
      <c r="B34" s="35" t="s">
        <v>117</v>
      </c>
      <c r="C34" s="650" t="s">
        <v>87</v>
      </c>
      <c r="D34" s="843" t="s">
        <v>118</v>
      </c>
      <c r="E34" s="844"/>
      <c r="F34" s="844"/>
      <c r="G34" s="845"/>
      <c r="H34" s="846" t="s">
        <v>119</v>
      </c>
      <c r="I34" s="844"/>
      <c r="J34" s="844"/>
      <c r="K34" s="36">
        <v>6477</v>
      </c>
      <c r="L34" s="676">
        <v>0</v>
      </c>
      <c r="M34" s="521">
        <f>L34</f>
        <v>0</v>
      </c>
      <c r="N34" s="40">
        <f>K34*M34</f>
        <v>0</v>
      </c>
      <c r="O34" s="17"/>
      <c r="P34" s="53"/>
      <c r="Q34" s="54"/>
      <c r="R34" s="54"/>
      <c r="S34" s="54"/>
      <c r="T34" s="55"/>
      <c r="U34" s="382">
        <f>M34</f>
        <v>0</v>
      </c>
      <c r="V34" s="56"/>
      <c r="W34" s="57">
        <f>IF($M34&lt;&gt;0,"X",0)</f>
        <v>0</v>
      </c>
      <c r="X34" s="55">
        <f>IF($M34&lt;&gt;0,"XXX",0)</f>
        <v>0</v>
      </c>
      <c r="Y34" s="55">
        <f>IF($M34&lt;&gt;0,"XXX",0)</f>
        <v>0</v>
      </c>
      <c r="Z34" s="55">
        <f>IF($M34&lt;&gt;0,"XXX",0)</f>
        <v>0</v>
      </c>
      <c r="AA34" s="59"/>
      <c r="AB34" s="414"/>
    </row>
    <row r="35" spans="2:28" s="1" customFormat="1" ht="30" hidden="1" customHeight="1" x14ac:dyDescent="0.25">
      <c r="B35" s="35"/>
      <c r="C35" s="37"/>
      <c r="D35" s="408"/>
      <c r="E35" s="408"/>
      <c r="F35" s="408"/>
      <c r="G35" s="409"/>
      <c r="H35" s="406"/>
      <c r="I35" s="407"/>
      <c r="J35" s="651"/>
      <c r="K35" s="36"/>
      <c r="L35" s="2"/>
      <c r="M35" s="521"/>
      <c r="N35" s="40"/>
      <c r="O35" s="17"/>
      <c r="P35" s="53"/>
      <c r="Q35" s="54"/>
      <c r="R35" s="54"/>
      <c r="S35" s="54"/>
      <c r="T35" s="55"/>
      <c r="U35" s="382"/>
      <c r="V35" s="56"/>
      <c r="W35" s="57"/>
      <c r="X35" s="55"/>
      <c r="Y35" s="55"/>
      <c r="Z35" s="55"/>
      <c r="AA35" s="59"/>
      <c r="AB35" s="414"/>
    </row>
    <row r="36" spans="2:28" s="1" customFormat="1" ht="30" customHeight="1" x14ac:dyDescent="0.25">
      <c r="B36" s="35" t="s">
        <v>120</v>
      </c>
      <c r="C36" s="650" t="s">
        <v>87</v>
      </c>
      <c r="D36" s="899" t="s">
        <v>121</v>
      </c>
      <c r="E36" s="900"/>
      <c r="F36" s="900"/>
      <c r="G36" s="901"/>
      <c r="H36" s="897" t="s">
        <v>122</v>
      </c>
      <c r="I36" s="898"/>
      <c r="J36" s="898"/>
      <c r="K36" s="36">
        <v>23232</v>
      </c>
      <c r="L36" s="676">
        <v>0</v>
      </c>
      <c r="M36" s="677">
        <f>L36</f>
        <v>0</v>
      </c>
      <c r="N36" s="40">
        <f>K36*M36</f>
        <v>0</v>
      </c>
      <c r="O36" s="17"/>
      <c r="P36" s="53"/>
      <c r="Q36" s="54"/>
      <c r="R36" s="54"/>
      <c r="S36" s="405">
        <f>M36</f>
        <v>0</v>
      </c>
      <c r="T36" s="55"/>
      <c r="U36" s="382"/>
      <c r="V36" s="56"/>
      <c r="W36" s="57">
        <f>IF($M36&lt;&gt;0,"X",0)</f>
        <v>0</v>
      </c>
      <c r="X36" s="55">
        <f>IF($M36&lt;&gt;0,"XXX",0)</f>
        <v>0</v>
      </c>
      <c r="Y36" s="55">
        <f>IF($M36&lt;&gt;0,"XXX",0)</f>
        <v>0</v>
      </c>
      <c r="Z36" s="55">
        <f>IF($M36&lt;&gt;0,"XXX",0)</f>
        <v>0</v>
      </c>
      <c r="AA36" s="59"/>
      <c r="AB36" s="414"/>
    </row>
    <row r="37" spans="2:28" s="1" customFormat="1" ht="30" hidden="1" customHeight="1" x14ac:dyDescent="0.25">
      <c r="B37" s="35"/>
      <c r="C37" s="37"/>
      <c r="D37" s="408"/>
      <c r="E37" s="408"/>
      <c r="F37" s="408"/>
      <c r="G37" s="409"/>
      <c r="H37" s="406"/>
      <c r="I37" s="407"/>
      <c r="J37" s="651"/>
      <c r="K37" s="36"/>
      <c r="L37" s="2"/>
      <c r="M37" s="521"/>
      <c r="N37" s="40"/>
      <c r="O37" s="17"/>
      <c r="P37" s="53"/>
      <c r="Q37" s="54"/>
      <c r="R37" s="54"/>
      <c r="S37" s="54"/>
      <c r="T37" s="55"/>
      <c r="U37" s="382"/>
      <c r="V37" s="56"/>
      <c r="W37" s="57"/>
      <c r="X37" s="55"/>
      <c r="Y37" s="55"/>
      <c r="Z37" s="55"/>
      <c r="AA37" s="59"/>
      <c r="AB37" s="414"/>
    </row>
    <row r="38" spans="2:28" s="1" customFormat="1" ht="30" customHeight="1" thickBot="1" x14ac:dyDescent="0.3">
      <c r="B38" s="35" t="s">
        <v>123</v>
      </c>
      <c r="C38" s="650" t="s">
        <v>87</v>
      </c>
      <c r="D38" s="899" t="s">
        <v>124</v>
      </c>
      <c r="E38" s="900"/>
      <c r="F38" s="900"/>
      <c r="G38" s="901"/>
      <c r="H38" s="897" t="s">
        <v>125</v>
      </c>
      <c r="I38" s="898"/>
      <c r="J38" s="898"/>
      <c r="K38" s="36">
        <v>3872</v>
      </c>
      <c r="L38" s="676">
        <v>0</v>
      </c>
      <c r="M38" s="521">
        <f>L38</f>
        <v>0</v>
      </c>
      <c r="N38" s="40">
        <f>K38*M38</f>
        <v>0</v>
      </c>
      <c r="O38" s="17"/>
      <c r="P38" s="53"/>
      <c r="Q38" s="59"/>
      <c r="R38" s="59"/>
      <c r="S38" s="59"/>
      <c r="T38" s="55"/>
      <c r="U38" s="382"/>
      <c r="V38" s="56">
        <f>M38</f>
        <v>0</v>
      </c>
      <c r="W38" s="57"/>
      <c r="X38" s="55"/>
      <c r="Y38" s="55"/>
      <c r="Z38" s="55"/>
      <c r="AA38" s="59"/>
      <c r="AB38" s="415"/>
    </row>
    <row r="39" spans="2:28" s="1" customFormat="1" ht="18" thickBot="1" x14ac:dyDescent="0.3">
      <c r="B39" s="75" t="s">
        <v>80</v>
      </c>
      <c r="C39" s="76"/>
      <c r="D39" s="76"/>
      <c r="E39" s="76"/>
      <c r="F39" s="76"/>
      <c r="G39" s="76"/>
      <c r="H39" s="860" t="str">
        <f>IF($N$7&gt;$F$5,"hodnota není v limitu"," možno ještě rozdělit")</f>
        <v xml:space="preserve"> možno ještě rozdělit</v>
      </c>
      <c r="I39" s="860"/>
      <c r="J39" s="860"/>
      <c r="K39" s="430">
        <f>IF($N$7&gt;$F$5," ",M39 )</f>
        <v>0</v>
      </c>
      <c r="L39" s="430"/>
      <c r="M39" s="77">
        <f>F5-N39</f>
        <v>0</v>
      </c>
      <c r="N39" s="63">
        <f>SUM(N8:N38)</f>
        <v>0</v>
      </c>
      <c r="O39" s="735">
        <f>IF(OR(W8&lt;&gt;0,W10&lt;&gt;0,W12&lt;&gt;0,W14&lt;&gt;0,W16&lt;&gt;0,W22&lt;&gt;0,W30&lt;&gt;0,W32&lt;&gt;0,W34&lt;&gt;0,W36&lt;&gt;0),"1",0)</f>
        <v>0</v>
      </c>
      <c r="P39" s="70">
        <v>54000</v>
      </c>
      <c r="Q39" s="71">
        <v>50501</v>
      </c>
      <c r="R39" s="71">
        <v>52601</v>
      </c>
      <c r="S39" s="71">
        <v>52602</v>
      </c>
      <c r="T39" s="71">
        <v>52106</v>
      </c>
      <c r="U39" s="74">
        <v>51212</v>
      </c>
      <c r="V39" s="72">
        <v>51017</v>
      </c>
      <c r="W39" s="73">
        <v>51010</v>
      </c>
      <c r="X39" s="71">
        <v>51610</v>
      </c>
      <c r="Y39" s="71">
        <v>51710</v>
      </c>
      <c r="Z39" s="71">
        <v>51510</v>
      </c>
      <c r="AA39" s="74">
        <v>52510</v>
      </c>
      <c r="AB39" s="429">
        <v>60000</v>
      </c>
    </row>
    <row r="40" spans="2:28" s="1" customFormat="1" ht="21" customHeight="1" thickBot="1" x14ac:dyDescent="0.3">
      <c r="B40" s="709"/>
      <c r="C40" s="710"/>
      <c r="D40" s="711">
        <f>E40+G40+H40</f>
        <v>0</v>
      </c>
      <c r="E40" s="711">
        <f>N8+N10+N12+N14+N16+N18+N22+N24+N26+N28+N32+N34+N36+N38</f>
        <v>0</v>
      </c>
      <c r="F40" s="710"/>
      <c r="G40" s="711">
        <f>N30</f>
        <v>0</v>
      </c>
      <c r="H40" s="711">
        <f>N20</f>
        <v>0</v>
      </c>
      <c r="I40" s="654"/>
      <c r="J40" s="654"/>
      <c r="K40" s="654"/>
      <c r="L40" s="551"/>
      <c r="M40" s="552"/>
      <c r="N40" s="703" t="str">
        <f>IF(N30&gt;F5/2,"šablona na využití ICT překračuje polovinu maximální dotace","")</f>
        <v/>
      </c>
      <c r="O40" s="17"/>
      <c r="P40" s="617">
        <f>SUM(P8:P38)</f>
        <v>0</v>
      </c>
      <c r="Q40" s="618">
        <f>ROUND(SUM(Q8:Q38),2)</f>
        <v>0</v>
      </c>
      <c r="R40" s="618">
        <f>ROUND(SUM(R8:R38),2)</f>
        <v>0</v>
      </c>
      <c r="S40" s="617">
        <f>SUM(S8:S38)</f>
        <v>0</v>
      </c>
      <c r="T40" s="617">
        <f>SUM(T8:T38)</f>
        <v>0</v>
      </c>
      <c r="U40" s="617">
        <f>SUM(U8:U38)</f>
        <v>0</v>
      </c>
      <c r="V40" s="619">
        <f>SUM(V8:V38)</f>
        <v>0</v>
      </c>
      <c r="W40" s="620">
        <f>O39</f>
        <v>0</v>
      </c>
      <c r="X40" s="621">
        <f>IF(W40&gt;0,"XXX",0)</f>
        <v>0</v>
      </c>
      <c r="Y40" s="621">
        <f>X40</f>
        <v>0</v>
      </c>
      <c r="Z40" s="622">
        <f>X40</f>
        <v>0</v>
      </c>
      <c r="AA40" s="623">
        <f>ROUND(SUM(AA8:AA38),0)</f>
        <v>0</v>
      </c>
      <c r="AB40" s="624">
        <f>FLOOR(SUM(AB8:AB38),1)</f>
        <v>0</v>
      </c>
    </row>
    <row r="41" spans="2:28" s="1" customFormat="1" ht="18.75" customHeight="1" thickBot="1" x14ac:dyDescent="0.3">
      <c r="B41" s="712"/>
      <c r="C41" s="713"/>
      <c r="D41" s="713"/>
      <c r="E41" s="714"/>
      <c r="F41" s="713"/>
      <c r="G41" s="715"/>
      <c r="H41" s="713"/>
      <c r="I41" s="553"/>
      <c r="J41" s="553"/>
      <c r="K41" s="553"/>
      <c r="L41" s="553"/>
      <c r="M41" s="554"/>
      <c r="N41" s="555"/>
      <c r="O41" s="17"/>
      <c r="P41" s="625" t="str">
        <f>IF(OR(P18&lt;&gt;0,P20&lt;&gt;0),"* Hodnotu součtu za celý projekt navyšte o plánovaný počet DVPP","")</f>
        <v/>
      </c>
      <c r="Q41" s="553"/>
      <c r="R41" s="553"/>
      <c r="S41" s="553"/>
      <c r="T41" s="553"/>
      <c r="U41" s="553"/>
      <c r="V41" s="553"/>
      <c r="W41" s="553"/>
      <c r="X41" s="553"/>
      <c r="Y41" s="553"/>
      <c r="Z41" s="553"/>
      <c r="AA41" s="553"/>
      <c r="AB41" s="626"/>
    </row>
    <row r="44" spans="2:28" x14ac:dyDescent="0.25">
      <c r="N44" s="648"/>
    </row>
  </sheetData>
  <sheetProtection algorithmName="SHA-512" hashValue="cvIOn6N51FnZd0ScXF9ahvxcjsKjB7earVYJBVMFzYotT6tjpo38hjXMgUkCz3c7ItBPO52Enh/ifZIslvnCLA==" saltValue="ekhfmcjhVDxyo59wzkGkhg==" spinCount="100000" sheet="1" objects="1" scenarios="1"/>
  <mergeCells count="55">
    <mergeCell ref="H39:J39"/>
    <mergeCell ref="H34:J34"/>
    <mergeCell ref="H36:J36"/>
    <mergeCell ref="H38:J38"/>
    <mergeCell ref="D34:G34"/>
    <mergeCell ref="D36:G36"/>
    <mergeCell ref="D38:G38"/>
    <mergeCell ref="H28:J28"/>
    <mergeCell ref="H30:J30"/>
    <mergeCell ref="H32:J32"/>
    <mergeCell ref="D28:G28"/>
    <mergeCell ref="D30:G30"/>
    <mergeCell ref="D32:G32"/>
    <mergeCell ref="H22:J22"/>
    <mergeCell ref="H24:J24"/>
    <mergeCell ref="H26:J26"/>
    <mergeCell ref="D22:G22"/>
    <mergeCell ref="D24:G24"/>
    <mergeCell ref="D26:G26"/>
    <mergeCell ref="H16:J16"/>
    <mergeCell ref="H18:J18"/>
    <mergeCell ref="H20:J20"/>
    <mergeCell ref="D16:G16"/>
    <mergeCell ref="D18:G18"/>
    <mergeCell ref="D20:G20"/>
    <mergeCell ref="AB2:AB5"/>
    <mergeCell ref="B3:G3"/>
    <mergeCell ref="Q2:Q5"/>
    <mergeCell ref="R2:R5"/>
    <mergeCell ref="T2:T5"/>
    <mergeCell ref="U2:U5"/>
    <mergeCell ref="W2:W5"/>
    <mergeCell ref="X2:X5"/>
    <mergeCell ref="P2:P5"/>
    <mergeCell ref="V2:V5"/>
    <mergeCell ref="S2:S5"/>
    <mergeCell ref="H2:J6"/>
    <mergeCell ref="K2:K6"/>
    <mergeCell ref="L2:L6"/>
    <mergeCell ref="P6:V6"/>
    <mergeCell ref="N2:N6"/>
    <mergeCell ref="D14:G14"/>
    <mergeCell ref="H14:J14"/>
    <mergeCell ref="Y2:Y5"/>
    <mergeCell ref="W6:AA6"/>
    <mergeCell ref="D8:G8"/>
    <mergeCell ref="H8:J8"/>
    <mergeCell ref="D10:G10"/>
    <mergeCell ref="Z2:Z5"/>
    <mergeCell ref="AA2:AA5"/>
    <mergeCell ref="B7:G7"/>
    <mergeCell ref="H7:J7"/>
    <mergeCell ref="H10:J10"/>
    <mergeCell ref="H12:J12"/>
    <mergeCell ref="D12:G12"/>
  </mergeCells>
  <conditionalFormatting sqref="L14 L12 L8 L10 L20">
    <cfRule type="expression" dxfId="50" priority="20">
      <formula>$E$5="Ano"</formula>
    </cfRule>
  </conditionalFormatting>
  <conditionalFormatting sqref="H39:N39 H7:N7">
    <cfRule type="expression" dxfId="49" priority="21" stopIfTrue="1">
      <formula>$N$39&gt;$F$5</formula>
    </cfRule>
    <cfRule type="expression" dxfId="48" priority="22" stopIfTrue="1">
      <formula>$N$39&lt;#REF!</formula>
    </cfRule>
    <cfRule type="expression" dxfId="47" priority="23">
      <formula>$N$39&gt;#REF!</formula>
    </cfRule>
  </conditionalFormatting>
  <conditionalFormatting sqref="D5">
    <cfRule type="cellIs" dxfId="46" priority="4" stopIfTrue="1" operator="lessThan">
      <formula>0</formula>
    </cfRule>
    <cfRule type="cellIs" dxfId="45" priority="5" operator="greaterThan">
      <formula>2000</formula>
    </cfRule>
  </conditionalFormatting>
  <conditionalFormatting sqref="D5">
    <cfRule type="expression" dxfId="44" priority="2">
      <formula>$M$6=1</formula>
    </cfRule>
  </conditionalFormatting>
  <conditionalFormatting sqref="L30 N30">
    <cfRule type="expression" dxfId="43" priority="1">
      <formula>$N30&gt;$F$5/2</formula>
    </cfRule>
  </conditionalFormatting>
  <dataValidations xWindow="278" yWindow="596" count="6">
    <dataValidation type="whole" allowBlank="1" showErrorMessage="1" sqref="L18">
      <formula1>0</formula1>
      <formula2>999999</formula2>
    </dataValidation>
    <dataValidation type="whole" allowBlank="1" showInputMessage="1" showErrorMessage="1" sqref="L14 L8 L10 L12">
      <formula1>0</formula1>
      <formula2>1000</formula2>
    </dataValidation>
    <dataValidation type="whole" allowBlank="1" showInputMessage="1" showErrorMessage="1" sqref="L9 L11 L13 L15:L17 L19:L29 L31:L38">
      <formula1>0</formula1>
      <formula2>999999</formula2>
    </dataValidation>
    <dataValidation type="list" allowBlank="1" showInputMessage="1" showErrorMessage="1" sqref="E5">
      <formula1>"Ano,Ne"</formula1>
    </dataValidation>
    <dataValidation type="list" allowBlank="1" showInputMessage="1" showErrorMessage="1" error="vyberte možnost z nabídky" prompt="vyberte z nabídky jednu možnost" sqref="D30:G30">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30">
      <formula1>0</formula1>
      <formula2>999999</formula2>
    </dataValidation>
  </dataValidations>
  <hyperlinks>
    <hyperlink ref="B1" location="'Úvodní strana'!A1" display="zpět na úvodní stranu"/>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55"/>
  <sheetViews>
    <sheetView zoomScaleNormal="100" workbookViewId="0">
      <selection activeCell="D5" sqref="D5"/>
    </sheetView>
  </sheetViews>
  <sheetFormatPr defaultRowHeight="14.25" x14ac:dyDescent="0.25"/>
  <cols>
    <col min="1" max="1" width="1.7109375" style="4" customWidth="1"/>
    <col min="2" max="2" width="7.28515625" style="8" customWidth="1"/>
    <col min="3" max="3" width="5.570312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11.7109375" style="17" hidden="1" customWidth="1"/>
    <col min="14" max="14" width="14.7109375" style="6" customWidth="1"/>
    <col min="15" max="15" width="2.85546875" style="17" customWidth="1"/>
    <col min="16" max="16" width="6.5703125" style="5" hidden="1" customWidth="1"/>
    <col min="17" max="17" width="6.42578125" style="5" hidden="1" customWidth="1"/>
    <col min="18" max="19" width="6.85546875" style="5" hidden="1" customWidth="1"/>
    <col min="20" max="20" width="6.42578125" style="5" hidden="1" customWidth="1"/>
    <col min="21" max="22" width="6.85546875" style="5" hidden="1" customWidth="1"/>
    <col min="23" max="23" width="7.85546875" style="5" hidden="1" customWidth="1"/>
    <col min="24" max="24" width="6.42578125" style="5" hidden="1" customWidth="1"/>
    <col min="25" max="25" width="6.7109375" style="5" hidden="1" customWidth="1"/>
    <col min="26" max="26" width="6.28515625" style="5" hidden="1" customWidth="1"/>
    <col min="27" max="27" width="6.5703125" style="5" hidden="1" customWidth="1"/>
    <col min="28" max="28" width="7.42578125" style="5" hidden="1" customWidth="1"/>
    <col min="29" max="16384" width="9.140625" style="4"/>
  </cols>
  <sheetData>
    <row r="1" spans="2:28" ht="15.75" thickBot="1" x14ac:dyDescent="0.3">
      <c r="B1" s="78" t="s">
        <v>79</v>
      </c>
      <c r="C1" s="4"/>
      <c r="D1" s="4"/>
      <c r="E1" s="4"/>
      <c r="F1" s="4"/>
      <c r="P1" s="5" t="s">
        <v>302</v>
      </c>
    </row>
    <row r="2" spans="2:28" ht="9.75" customHeight="1" x14ac:dyDescent="0.25">
      <c r="B2" s="21"/>
      <c r="C2" s="79"/>
      <c r="D2" s="79"/>
      <c r="E2" s="79"/>
      <c r="F2" s="79"/>
      <c r="G2" s="79"/>
      <c r="H2" s="924" t="s">
        <v>54</v>
      </c>
      <c r="I2" s="925"/>
      <c r="J2" s="926"/>
      <c r="K2" s="945" t="s">
        <v>30</v>
      </c>
      <c r="L2" s="948" t="s">
        <v>32</v>
      </c>
      <c r="M2" s="642">
        <v>300000</v>
      </c>
      <c r="N2" s="921" t="s">
        <v>31</v>
      </c>
      <c r="P2" s="951" t="s">
        <v>12</v>
      </c>
      <c r="Q2" s="935" t="s">
        <v>0</v>
      </c>
      <c r="R2" s="935" t="s">
        <v>1</v>
      </c>
      <c r="S2" s="935" t="s">
        <v>126</v>
      </c>
      <c r="T2" s="935" t="s">
        <v>127</v>
      </c>
      <c r="U2" s="935" t="s">
        <v>128</v>
      </c>
      <c r="V2" s="935" t="s">
        <v>129</v>
      </c>
      <c r="W2" s="940" t="s">
        <v>4</v>
      </c>
      <c r="X2" s="935" t="s">
        <v>5</v>
      </c>
      <c r="Y2" s="935" t="s">
        <v>6</v>
      </c>
      <c r="Z2" s="935" t="s">
        <v>7</v>
      </c>
      <c r="AA2" s="943" t="s">
        <v>8</v>
      </c>
      <c r="AB2" s="933" t="s">
        <v>3</v>
      </c>
    </row>
    <row r="3" spans="2:28" ht="25.5" customHeight="1" x14ac:dyDescent="0.25">
      <c r="B3" s="916" t="s">
        <v>64</v>
      </c>
      <c r="C3" s="917"/>
      <c r="D3" s="917"/>
      <c r="E3" s="917"/>
      <c r="F3" s="917"/>
      <c r="G3" s="918"/>
      <c r="H3" s="927"/>
      <c r="I3" s="928"/>
      <c r="J3" s="929"/>
      <c r="K3" s="946"/>
      <c r="L3" s="949"/>
      <c r="M3" s="642">
        <v>2500</v>
      </c>
      <c r="N3" s="922"/>
      <c r="P3" s="952"/>
      <c r="Q3" s="936"/>
      <c r="R3" s="936"/>
      <c r="S3" s="936"/>
      <c r="T3" s="936"/>
      <c r="U3" s="936"/>
      <c r="V3" s="936"/>
      <c r="W3" s="941"/>
      <c r="X3" s="936"/>
      <c r="Y3" s="936"/>
      <c r="Z3" s="936"/>
      <c r="AA3" s="944"/>
      <c r="AB3" s="934"/>
    </row>
    <row r="4" spans="2:28" s="5" customFormat="1" ht="41.25" customHeight="1" x14ac:dyDescent="0.3">
      <c r="B4" s="80"/>
      <c r="C4" s="81"/>
      <c r="D4" s="498" t="s">
        <v>63</v>
      </c>
      <c r="E4" s="469" t="s">
        <v>38</v>
      </c>
      <c r="F4" s="469" t="s">
        <v>21</v>
      </c>
      <c r="G4" s="83"/>
      <c r="H4" s="927"/>
      <c r="I4" s="928"/>
      <c r="J4" s="929"/>
      <c r="K4" s="946"/>
      <c r="L4" s="949"/>
      <c r="M4" s="643">
        <f>IF(SUM($W$8:$W$52)&lt;&gt;0,1,0)</f>
        <v>0</v>
      </c>
      <c r="N4" s="922"/>
      <c r="O4" s="17"/>
      <c r="P4" s="952"/>
      <c r="Q4" s="936"/>
      <c r="R4" s="936"/>
      <c r="S4" s="936"/>
      <c r="T4" s="936"/>
      <c r="U4" s="936"/>
      <c r="V4" s="936"/>
      <c r="W4" s="941"/>
      <c r="X4" s="936"/>
      <c r="Y4" s="936"/>
      <c r="Z4" s="936"/>
      <c r="AA4" s="944"/>
      <c r="AB4" s="934"/>
    </row>
    <row r="5" spans="2:28" s="7" customFormat="1" ht="28.5" customHeight="1" x14ac:dyDescent="0.3">
      <c r="B5" s="80"/>
      <c r="C5" s="81"/>
      <c r="D5" s="678">
        <v>0</v>
      </c>
      <c r="E5" s="679" t="s">
        <v>39</v>
      </c>
      <c r="F5" s="477">
        <f>IF(M6&gt;5000000,5000000,M6)</f>
        <v>0</v>
      </c>
      <c r="G5" s="82"/>
      <c r="H5" s="927"/>
      <c r="I5" s="928"/>
      <c r="J5" s="929"/>
      <c r="K5" s="946"/>
      <c r="L5" s="949"/>
      <c r="M5" s="644">
        <f>IF((D5=0),IF(N53&gt;0,1,0),0)</f>
        <v>0</v>
      </c>
      <c r="N5" s="922"/>
      <c r="O5" s="17"/>
      <c r="P5" s="952"/>
      <c r="Q5" s="936"/>
      <c r="R5" s="936"/>
      <c r="S5" s="936"/>
      <c r="T5" s="936"/>
      <c r="U5" s="936"/>
      <c r="V5" s="936"/>
      <c r="W5" s="941"/>
      <c r="X5" s="936"/>
      <c r="Y5" s="936"/>
      <c r="Z5" s="936"/>
      <c r="AA5" s="944"/>
      <c r="AB5" s="934"/>
    </row>
    <row r="6" spans="2:28" s="1" customFormat="1" ht="18" customHeight="1" thickBot="1" x14ac:dyDescent="0.3">
      <c r="B6" s="80"/>
      <c r="C6" s="19"/>
      <c r="D6" s="19"/>
      <c r="E6" s="82"/>
      <c r="F6" s="82"/>
      <c r="G6" s="82"/>
      <c r="H6" s="930"/>
      <c r="I6" s="931"/>
      <c r="J6" s="932"/>
      <c r="K6" s="947"/>
      <c r="L6" s="950"/>
      <c r="M6" s="635">
        <f>IF(D5&gt;0,M2+D5*M3,0)</f>
        <v>0</v>
      </c>
      <c r="N6" s="923"/>
      <c r="O6" s="18"/>
      <c r="P6" s="942" t="s">
        <v>10</v>
      </c>
      <c r="Q6" s="938"/>
      <c r="R6" s="938"/>
      <c r="S6" s="938"/>
      <c r="T6" s="938"/>
      <c r="U6" s="938"/>
      <c r="V6" s="939"/>
      <c r="W6" s="937" t="s">
        <v>9</v>
      </c>
      <c r="X6" s="938"/>
      <c r="Y6" s="938"/>
      <c r="Z6" s="938"/>
      <c r="AA6" s="939"/>
      <c r="AB6" s="84" t="s">
        <v>2</v>
      </c>
    </row>
    <row r="7" spans="2:28" s="1" customFormat="1" ht="18" thickBot="1" x14ac:dyDescent="0.3">
      <c r="B7" s="919" t="s">
        <v>81</v>
      </c>
      <c r="C7" s="920"/>
      <c r="D7" s="920"/>
      <c r="E7" s="920"/>
      <c r="F7" s="920"/>
      <c r="G7" s="920"/>
      <c r="H7" s="910" t="str">
        <f>H53</f>
        <v xml:space="preserve"> možno ještě rozdělit</v>
      </c>
      <c r="I7" s="910"/>
      <c r="J7" s="910"/>
      <c r="K7" s="432">
        <f>K53</f>
        <v>0</v>
      </c>
      <c r="L7" s="432"/>
      <c r="M7" s="60">
        <f>M53</f>
        <v>0</v>
      </c>
      <c r="N7" s="61">
        <f>N53</f>
        <v>0</v>
      </c>
      <c r="O7" s="18"/>
      <c r="P7" s="123">
        <v>54000</v>
      </c>
      <c r="Q7" s="124">
        <v>50501</v>
      </c>
      <c r="R7" s="124">
        <v>52601</v>
      </c>
      <c r="S7" s="124">
        <v>52602</v>
      </c>
      <c r="T7" s="124">
        <v>52106</v>
      </c>
      <c r="U7" s="383">
        <v>51212</v>
      </c>
      <c r="V7" s="125">
        <v>51017</v>
      </c>
      <c r="W7" s="126">
        <v>51010</v>
      </c>
      <c r="X7" s="127">
        <v>51610</v>
      </c>
      <c r="Y7" s="127">
        <v>51710</v>
      </c>
      <c r="Z7" s="127">
        <v>51510</v>
      </c>
      <c r="AA7" s="128">
        <v>52510</v>
      </c>
      <c r="AB7" s="129">
        <v>60000</v>
      </c>
    </row>
    <row r="8" spans="2:28" s="1" customFormat="1" ht="30" customHeight="1" x14ac:dyDescent="0.25">
      <c r="B8" s="112" t="s">
        <v>132</v>
      </c>
      <c r="C8" s="427" t="s">
        <v>133</v>
      </c>
      <c r="D8" s="911" t="s">
        <v>134</v>
      </c>
      <c r="E8" s="911"/>
      <c r="F8" s="911"/>
      <c r="G8" s="912"/>
      <c r="H8" s="914" t="s">
        <v>135</v>
      </c>
      <c r="I8" s="911"/>
      <c r="J8" s="915"/>
      <c r="K8" s="113">
        <v>3617</v>
      </c>
      <c r="L8" s="680">
        <v>0</v>
      </c>
      <c r="M8" s="515">
        <f>IF($E$5="Ano",0,L8)</f>
        <v>0</v>
      </c>
      <c r="N8" s="109">
        <f>K8*M8</f>
        <v>0</v>
      </c>
      <c r="O8" s="17"/>
      <c r="P8" s="85"/>
      <c r="Q8" s="86">
        <f>M8*1/120</f>
        <v>0</v>
      </c>
      <c r="R8" s="86"/>
      <c r="S8" s="86"/>
      <c r="T8" s="87"/>
      <c r="U8" s="384"/>
      <c r="V8" s="88"/>
      <c r="W8" s="89">
        <f>IF($M8&lt;&gt;0,"X",0)</f>
        <v>0</v>
      </c>
      <c r="X8" s="87">
        <f>IF($M8&lt;&gt;0,"XXX",0)</f>
        <v>0</v>
      </c>
      <c r="Y8" s="87">
        <f>IF($M8&lt;&gt;0,"XXX",0)</f>
        <v>0</v>
      </c>
      <c r="Z8" s="87">
        <f>IF($M8&lt;&gt;0,"XXX",0)</f>
        <v>0</v>
      </c>
      <c r="AA8" s="90"/>
      <c r="AB8" s="91"/>
    </row>
    <row r="9" spans="2:28" s="1" customFormat="1" ht="30" hidden="1" customHeight="1" x14ac:dyDescent="0.25">
      <c r="B9" s="114"/>
      <c r="C9" s="760"/>
      <c r="D9" s="115"/>
      <c r="E9" s="115"/>
      <c r="F9" s="115"/>
      <c r="G9" s="660"/>
      <c r="H9" s="116"/>
      <c r="I9" s="117"/>
      <c r="J9" s="118"/>
      <c r="K9" s="119"/>
      <c r="L9" s="3"/>
      <c r="M9" s="516"/>
      <c r="N9" s="110"/>
      <c r="O9" s="17"/>
      <c r="P9" s="92"/>
      <c r="Q9" s="93"/>
      <c r="R9" s="93"/>
      <c r="S9" s="93"/>
      <c r="T9" s="94"/>
      <c r="U9" s="385"/>
      <c r="V9" s="95"/>
      <c r="W9" s="96"/>
      <c r="X9" s="94"/>
      <c r="Y9" s="94"/>
      <c r="Z9" s="94"/>
      <c r="AA9" s="97"/>
      <c r="AB9" s="98"/>
    </row>
    <row r="10" spans="2:28" s="1" customFormat="1" ht="30" customHeight="1" x14ac:dyDescent="0.25">
      <c r="B10" s="120" t="s">
        <v>136</v>
      </c>
      <c r="C10" s="428" t="s">
        <v>133</v>
      </c>
      <c r="D10" s="908" t="s">
        <v>137</v>
      </c>
      <c r="E10" s="908"/>
      <c r="F10" s="908"/>
      <c r="G10" s="913"/>
      <c r="H10" s="907" t="s">
        <v>58</v>
      </c>
      <c r="I10" s="908"/>
      <c r="J10" s="909"/>
      <c r="K10" s="121">
        <v>5871</v>
      </c>
      <c r="L10" s="676">
        <v>0</v>
      </c>
      <c r="M10" s="517">
        <f>IF($E$5="Ano",0,L10)</f>
        <v>0</v>
      </c>
      <c r="N10" s="111">
        <f>K10*M10</f>
        <v>0</v>
      </c>
      <c r="O10" s="17"/>
      <c r="P10" s="99"/>
      <c r="Q10" s="100">
        <f>M10*1/120</f>
        <v>0</v>
      </c>
      <c r="R10" s="100"/>
      <c r="S10" s="100"/>
      <c r="T10" s="101"/>
      <c r="U10" s="386"/>
      <c r="V10" s="102"/>
      <c r="W10" s="103">
        <f>IF($M10&lt;&gt;0,"X",0)</f>
        <v>0</v>
      </c>
      <c r="X10" s="101">
        <f>IF($M10&lt;&gt;0,"XXX",0)</f>
        <v>0</v>
      </c>
      <c r="Y10" s="101">
        <f>IF($M10&lt;&gt;0,"XXX",0)</f>
        <v>0</v>
      </c>
      <c r="Z10" s="101">
        <f>IF($M10&lt;&gt;0,"XXX",0)</f>
        <v>0</v>
      </c>
      <c r="AA10" s="104"/>
      <c r="AB10" s="105"/>
    </row>
    <row r="11" spans="2:28" s="1" customFormat="1" ht="30" hidden="1" customHeight="1" x14ac:dyDescent="0.25">
      <c r="B11" s="120"/>
      <c r="C11" s="760"/>
      <c r="D11" s="760"/>
      <c r="E11" s="760"/>
      <c r="F11" s="760"/>
      <c r="G11" s="117"/>
      <c r="H11" s="116"/>
      <c r="I11" s="117"/>
      <c r="J11" s="664"/>
      <c r="K11" s="121"/>
      <c r="L11" s="2"/>
      <c r="M11" s="516"/>
      <c r="N11" s="111"/>
      <c r="O11" s="17"/>
      <c r="P11" s="99"/>
      <c r="Q11" s="100"/>
      <c r="R11" s="100"/>
      <c r="S11" s="100"/>
      <c r="T11" s="101"/>
      <c r="U11" s="386"/>
      <c r="V11" s="102"/>
      <c r="W11" s="103"/>
      <c r="X11" s="101"/>
      <c r="Y11" s="101"/>
      <c r="Z11" s="101"/>
      <c r="AA11" s="104"/>
      <c r="AB11" s="105"/>
    </row>
    <row r="12" spans="2:28" s="1" customFormat="1" ht="30" customHeight="1" x14ac:dyDescent="0.25">
      <c r="B12" s="120" t="s">
        <v>138</v>
      </c>
      <c r="C12" s="428" t="s">
        <v>133</v>
      </c>
      <c r="D12" s="908" t="s">
        <v>139</v>
      </c>
      <c r="E12" s="908"/>
      <c r="F12" s="908"/>
      <c r="G12" s="913"/>
      <c r="H12" s="907" t="s">
        <v>59</v>
      </c>
      <c r="I12" s="908"/>
      <c r="J12" s="909"/>
      <c r="K12" s="121">
        <v>29355</v>
      </c>
      <c r="L12" s="676">
        <v>0</v>
      </c>
      <c r="M12" s="517">
        <f>IF($E$5="Ano",0,L12)</f>
        <v>0</v>
      </c>
      <c r="N12" s="111">
        <f>K12*M12</f>
        <v>0</v>
      </c>
      <c r="O12" s="17"/>
      <c r="P12" s="99"/>
      <c r="Q12" s="100">
        <f>M12*1/24</f>
        <v>0</v>
      </c>
      <c r="R12" s="100"/>
      <c r="S12" s="100"/>
      <c r="T12" s="101"/>
      <c r="U12" s="386"/>
      <c r="V12" s="102"/>
      <c r="W12" s="103">
        <f>IF($M12&lt;&gt;0,"X",0)</f>
        <v>0</v>
      </c>
      <c r="X12" s="101">
        <f>IF($M12&lt;&gt;0,"XXX",0)</f>
        <v>0</v>
      </c>
      <c r="Y12" s="101">
        <f>IF($M12&lt;&gt;0,"XXX",0)</f>
        <v>0</v>
      </c>
      <c r="Z12" s="101">
        <f>IF($M12&lt;&gt;0,"XXX",0)</f>
        <v>0</v>
      </c>
      <c r="AA12" s="104"/>
      <c r="AB12" s="105"/>
    </row>
    <row r="13" spans="2:28" s="1" customFormat="1" ht="30" hidden="1" customHeight="1" x14ac:dyDescent="0.25">
      <c r="B13" s="120"/>
      <c r="C13" s="760"/>
      <c r="D13" s="760"/>
      <c r="E13" s="760"/>
      <c r="F13" s="760"/>
      <c r="G13" s="117"/>
      <c r="H13" s="116"/>
      <c r="I13" s="117"/>
      <c r="J13" s="664"/>
      <c r="K13" s="121"/>
      <c r="L13" s="2"/>
      <c r="M13" s="516"/>
      <c r="N13" s="111"/>
      <c r="O13" s="17"/>
      <c r="P13" s="99"/>
      <c r="Q13" s="100"/>
      <c r="R13" s="100"/>
      <c r="S13" s="100"/>
      <c r="T13" s="101"/>
      <c r="U13" s="386"/>
      <c r="V13" s="102"/>
      <c r="W13" s="103"/>
      <c r="X13" s="101"/>
      <c r="Y13" s="101"/>
      <c r="Z13" s="101"/>
      <c r="AA13" s="104"/>
      <c r="AB13" s="105"/>
    </row>
    <row r="14" spans="2:28" s="1" customFormat="1" ht="30" customHeight="1" x14ac:dyDescent="0.25">
      <c r="B14" s="120" t="s">
        <v>140</v>
      </c>
      <c r="C14" s="428" t="s">
        <v>133</v>
      </c>
      <c r="D14" s="908" t="s">
        <v>141</v>
      </c>
      <c r="E14" s="908"/>
      <c r="F14" s="908"/>
      <c r="G14" s="913"/>
      <c r="H14" s="907" t="s">
        <v>60</v>
      </c>
      <c r="I14" s="908"/>
      <c r="J14" s="909"/>
      <c r="K14" s="121">
        <v>4849</v>
      </c>
      <c r="L14" s="676">
        <v>0</v>
      </c>
      <c r="M14" s="517">
        <f>IF($E$5="Ano",0,L14)</f>
        <v>0</v>
      </c>
      <c r="N14" s="111">
        <f>K14*M14</f>
        <v>0</v>
      </c>
      <c r="O14" s="17"/>
      <c r="P14" s="99"/>
      <c r="Q14" s="100">
        <f>M14*1/24</f>
        <v>0</v>
      </c>
      <c r="R14" s="100"/>
      <c r="S14" s="100"/>
      <c r="T14" s="101"/>
      <c r="U14" s="386"/>
      <c r="V14" s="102"/>
      <c r="W14" s="103">
        <f>IF($M14&lt;&gt;0,"X",0)</f>
        <v>0</v>
      </c>
      <c r="X14" s="101">
        <f>IF($M14&lt;&gt;0,"XXX",0)</f>
        <v>0</v>
      </c>
      <c r="Y14" s="101">
        <f>IF($M14&lt;&gt;0,"XXX",0)</f>
        <v>0</v>
      </c>
      <c r="Z14" s="101">
        <f>IF($M14&lt;&gt;0,"XXX",0)</f>
        <v>0</v>
      </c>
      <c r="AA14" s="104"/>
      <c r="AB14" s="105"/>
    </row>
    <row r="15" spans="2:28" s="1" customFormat="1" ht="30" hidden="1" customHeight="1" x14ac:dyDescent="0.25">
      <c r="B15" s="120"/>
      <c r="C15" s="760"/>
      <c r="D15" s="760"/>
      <c r="E15" s="760"/>
      <c r="F15" s="760"/>
      <c r="G15" s="117"/>
      <c r="H15" s="116"/>
      <c r="I15" s="117"/>
      <c r="J15" s="664"/>
      <c r="K15" s="121"/>
      <c r="L15" s="2"/>
      <c r="M15" s="516"/>
      <c r="N15" s="111"/>
      <c r="O15" s="17"/>
      <c r="P15" s="99"/>
      <c r="Q15" s="100"/>
      <c r="R15" s="100"/>
      <c r="S15" s="100"/>
      <c r="T15" s="101"/>
      <c r="U15" s="386"/>
      <c r="V15" s="102"/>
      <c r="W15" s="103"/>
      <c r="X15" s="101"/>
      <c r="Y15" s="101"/>
      <c r="Z15" s="101"/>
      <c r="AA15" s="104"/>
      <c r="AB15" s="105"/>
    </row>
    <row r="16" spans="2:28" s="1" customFormat="1" ht="30" customHeight="1" x14ac:dyDescent="0.25">
      <c r="B16" s="120" t="s">
        <v>142</v>
      </c>
      <c r="C16" s="425" t="s">
        <v>112</v>
      </c>
      <c r="D16" s="908" t="s">
        <v>143</v>
      </c>
      <c r="E16" s="908"/>
      <c r="F16" s="908"/>
      <c r="G16" s="913"/>
      <c r="H16" s="907" t="s">
        <v>55</v>
      </c>
      <c r="I16" s="908"/>
      <c r="J16" s="909"/>
      <c r="K16" s="121">
        <v>5233</v>
      </c>
      <c r="L16" s="676">
        <v>0</v>
      </c>
      <c r="M16" s="518">
        <f>L16</f>
        <v>0</v>
      </c>
      <c r="N16" s="111">
        <f>K16*M16</f>
        <v>0</v>
      </c>
      <c r="O16" s="17"/>
      <c r="P16" s="99"/>
      <c r="Q16" s="100">
        <f>M16*1/24</f>
        <v>0</v>
      </c>
      <c r="R16" s="100"/>
      <c r="S16" s="100"/>
      <c r="T16" s="101"/>
      <c r="U16" s="386"/>
      <c r="V16" s="102"/>
      <c r="W16" s="103">
        <f>IF($M16&lt;&gt;0,"X",0)</f>
        <v>0</v>
      </c>
      <c r="X16" s="101">
        <f>IF($M16&lt;&gt;0,"XXX",0)</f>
        <v>0</v>
      </c>
      <c r="Y16" s="101">
        <f>IF($M16&lt;&gt;0,"XXX",0)</f>
        <v>0</v>
      </c>
      <c r="Z16" s="101">
        <f>IF($M16&lt;&gt;0,"XXX",0)</f>
        <v>0</v>
      </c>
      <c r="AA16" s="106"/>
      <c r="AB16" s="105"/>
    </row>
    <row r="17" spans="2:28" s="1" customFormat="1" ht="30" hidden="1" customHeight="1" x14ac:dyDescent="0.25">
      <c r="B17" s="120"/>
      <c r="C17" s="760"/>
      <c r="D17" s="760"/>
      <c r="E17" s="760"/>
      <c r="F17" s="760"/>
      <c r="G17" s="117"/>
      <c r="H17" s="116"/>
      <c r="I17" s="117"/>
      <c r="J17" s="664"/>
      <c r="K17" s="121"/>
      <c r="L17" s="2"/>
      <c r="M17" s="518"/>
      <c r="N17" s="111"/>
      <c r="O17" s="17"/>
      <c r="P17" s="99"/>
      <c r="Q17" s="100"/>
      <c r="R17" s="100"/>
      <c r="S17" s="100"/>
      <c r="T17" s="101"/>
      <c r="U17" s="386"/>
      <c r="V17" s="102"/>
      <c r="W17" s="103"/>
      <c r="X17" s="101"/>
      <c r="Y17" s="101"/>
      <c r="Z17" s="101"/>
      <c r="AA17" s="106"/>
      <c r="AB17" s="105"/>
    </row>
    <row r="18" spans="2:28" s="1" customFormat="1" ht="30" customHeight="1" x14ac:dyDescent="0.25">
      <c r="B18" s="120" t="s">
        <v>144</v>
      </c>
      <c r="C18" s="428" t="s">
        <v>133</v>
      </c>
      <c r="D18" s="908" t="s">
        <v>295</v>
      </c>
      <c r="E18" s="908"/>
      <c r="F18" s="908"/>
      <c r="G18" s="913"/>
      <c r="H18" s="907" t="s">
        <v>56</v>
      </c>
      <c r="I18" s="908"/>
      <c r="J18" s="909"/>
      <c r="K18" s="121">
        <v>3480</v>
      </c>
      <c r="L18" s="676">
        <v>0</v>
      </c>
      <c r="M18" s="518">
        <f>L18</f>
        <v>0</v>
      </c>
      <c r="N18" s="111">
        <f>K18*M18</f>
        <v>0</v>
      </c>
      <c r="O18" s="17"/>
      <c r="P18" s="99">
        <f>IF(M18&lt;&gt;0,"*",0)</f>
        <v>0</v>
      </c>
      <c r="Q18" s="100"/>
      <c r="R18" s="100"/>
      <c r="S18" s="100"/>
      <c r="T18" s="101"/>
      <c r="U18" s="386"/>
      <c r="V18" s="102"/>
      <c r="W18" s="103"/>
      <c r="X18" s="101"/>
      <c r="Y18" s="101"/>
      <c r="Z18" s="101"/>
      <c r="AA18" s="106">
        <f>M18/2</f>
        <v>0</v>
      </c>
      <c r="AB18" s="105">
        <f>M18/3</f>
        <v>0</v>
      </c>
    </row>
    <row r="19" spans="2:28" s="1" customFormat="1" ht="30" hidden="1" customHeight="1" x14ac:dyDescent="0.25">
      <c r="B19" s="120"/>
      <c r="C19" s="760"/>
      <c r="D19" s="760"/>
      <c r="E19" s="760"/>
      <c r="F19" s="760"/>
      <c r="G19" s="117"/>
      <c r="H19" s="116"/>
      <c r="I19" s="117"/>
      <c r="J19" s="664"/>
      <c r="K19" s="121"/>
      <c r="L19" s="2"/>
      <c r="M19" s="518"/>
      <c r="N19" s="111"/>
      <c r="O19" s="17"/>
      <c r="P19" s="99"/>
      <c r="Q19" s="100"/>
      <c r="R19" s="100"/>
      <c r="S19" s="100"/>
      <c r="T19" s="101"/>
      <c r="U19" s="386"/>
      <c r="V19" s="102"/>
      <c r="W19" s="103"/>
      <c r="X19" s="101"/>
      <c r="Y19" s="101"/>
      <c r="Z19" s="101"/>
      <c r="AA19" s="106"/>
      <c r="AB19" s="105"/>
    </row>
    <row r="20" spans="2:28" s="1" customFormat="1" ht="30" customHeight="1" x14ac:dyDescent="0.25">
      <c r="B20" s="120" t="s">
        <v>145</v>
      </c>
      <c r="C20" s="426">
        <v>43103</v>
      </c>
      <c r="D20" s="908" t="s">
        <v>298</v>
      </c>
      <c r="E20" s="908"/>
      <c r="F20" s="908"/>
      <c r="G20" s="913"/>
      <c r="H20" s="907" t="s">
        <v>56</v>
      </c>
      <c r="I20" s="908"/>
      <c r="J20" s="909"/>
      <c r="K20" s="121">
        <v>3480</v>
      </c>
      <c r="L20" s="676">
        <v>0</v>
      </c>
      <c r="M20" s="518">
        <f>IF($E$5="Ano",0,L20)</f>
        <v>0</v>
      </c>
      <c r="N20" s="111">
        <f>K20*M20</f>
        <v>0</v>
      </c>
      <c r="O20" s="17"/>
      <c r="P20" s="99">
        <f>IF(M20&lt;&gt;0,"*",0)</f>
        <v>0</v>
      </c>
      <c r="Q20" s="100"/>
      <c r="R20" s="100"/>
      <c r="S20" s="100"/>
      <c r="T20" s="101"/>
      <c r="U20" s="386"/>
      <c r="V20" s="102"/>
      <c r="W20" s="103"/>
      <c r="X20" s="101"/>
      <c r="Y20" s="101"/>
      <c r="Z20" s="101"/>
      <c r="AA20" s="106">
        <f>M20/2</f>
        <v>0</v>
      </c>
      <c r="AB20" s="105">
        <f>M20/3</f>
        <v>0</v>
      </c>
    </row>
    <row r="21" spans="2:28" s="1" customFormat="1" ht="30" hidden="1" customHeight="1" x14ac:dyDescent="0.25">
      <c r="B21" s="120"/>
      <c r="C21" s="760"/>
      <c r="D21" s="760"/>
      <c r="E21" s="760"/>
      <c r="F21" s="760"/>
      <c r="G21" s="117"/>
      <c r="H21" s="116"/>
      <c r="I21" s="117"/>
      <c r="J21" s="664"/>
      <c r="K21" s="121"/>
      <c r="L21" s="2"/>
      <c r="M21" s="518"/>
      <c r="N21" s="111"/>
      <c r="O21" s="17"/>
      <c r="P21" s="99"/>
      <c r="Q21" s="100"/>
      <c r="R21" s="100"/>
      <c r="S21" s="100"/>
      <c r="T21" s="101"/>
      <c r="U21" s="386"/>
      <c r="V21" s="102"/>
      <c r="W21" s="103"/>
      <c r="X21" s="101"/>
      <c r="Y21" s="101"/>
      <c r="Z21" s="101"/>
      <c r="AA21" s="106"/>
      <c r="AB21" s="105"/>
    </row>
    <row r="22" spans="2:28" s="1" customFormat="1" ht="30" customHeight="1" x14ac:dyDescent="0.25">
      <c r="B22" s="120" t="s">
        <v>146</v>
      </c>
      <c r="C22" s="428" t="s">
        <v>133</v>
      </c>
      <c r="D22" s="908" t="s">
        <v>304</v>
      </c>
      <c r="E22" s="908"/>
      <c r="F22" s="908"/>
      <c r="G22" s="913"/>
      <c r="H22" s="907" t="s">
        <v>61</v>
      </c>
      <c r="I22" s="908"/>
      <c r="J22" s="909"/>
      <c r="K22" s="121">
        <v>1360</v>
      </c>
      <c r="L22" s="676">
        <v>0</v>
      </c>
      <c r="M22" s="518">
        <f>IF($E$5="Ano",0,IF(L22=1,0,L22))</f>
        <v>0</v>
      </c>
      <c r="N22" s="111">
        <f>K22*M22</f>
        <v>0</v>
      </c>
      <c r="O22" s="17"/>
      <c r="P22" s="99">
        <f>IF(M22&lt;&gt;0,"*",0)</f>
        <v>0</v>
      </c>
      <c r="Q22" s="100"/>
      <c r="R22" s="100"/>
      <c r="S22" s="100"/>
      <c r="T22" s="101"/>
      <c r="U22" s="386"/>
      <c r="V22" s="102"/>
      <c r="W22" s="103"/>
      <c r="X22" s="101"/>
      <c r="Y22" s="101"/>
      <c r="Z22" s="101"/>
      <c r="AA22" s="106">
        <f>M22/2</f>
        <v>0</v>
      </c>
      <c r="AB22" s="105">
        <f>M22/3</f>
        <v>0</v>
      </c>
    </row>
    <row r="23" spans="2:28" s="1" customFormat="1" ht="30" hidden="1" customHeight="1" x14ac:dyDescent="0.25">
      <c r="B23" s="120"/>
      <c r="C23" s="760"/>
      <c r="D23" s="760"/>
      <c r="E23" s="760"/>
      <c r="F23" s="760"/>
      <c r="G23" s="117"/>
      <c r="H23" s="116"/>
      <c r="I23" s="117"/>
      <c r="J23" s="664"/>
      <c r="K23" s="121"/>
      <c r="L23" s="2"/>
      <c r="M23" s="518"/>
      <c r="N23" s="111"/>
      <c r="O23" s="17"/>
      <c r="P23" s="99"/>
      <c r="Q23" s="100"/>
      <c r="R23" s="100"/>
      <c r="S23" s="100"/>
      <c r="T23" s="101"/>
      <c r="U23" s="386"/>
      <c r="V23" s="102"/>
      <c r="W23" s="103"/>
      <c r="X23" s="101"/>
      <c r="Y23" s="101"/>
      <c r="Z23" s="101"/>
      <c r="AA23" s="106"/>
      <c r="AB23" s="105"/>
    </row>
    <row r="24" spans="2:28" s="1" customFormat="1" ht="40.5" customHeight="1" x14ac:dyDescent="0.25">
      <c r="B24" s="120" t="s">
        <v>147</v>
      </c>
      <c r="C24" s="428" t="s">
        <v>133</v>
      </c>
      <c r="D24" s="908" t="s">
        <v>148</v>
      </c>
      <c r="E24" s="908"/>
      <c r="F24" s="908"/>
      <c r="G24" s="913"/>
      <c r="H24" s="907" t="s">
        <v>62</v>
      </c>
      <c r="I24" s="908"/>
      <c r="J24" s="909"/>
      <c r="K24" s="121">
        <v>16912</v>
      </c>
      <c r="L24" s="676">
        <v>0</v>
      </c>
      <c r="M24" s="518">
        <f>L24</f>
        <v>0</v>
      </c>
      <c r="N24" s="111">
        <f>K24*M24</f>
        <v>0</v>
      </c>
      <c r="O24" s="17"/>
      <c r="P24" s="99">
        <f>M24*3</f>
        <v>0</v>
      </c>
      <c r="Q24" s="100"/>
      <c r="R24" s="100"/>
      <c r="S24" s="100"/>
      <c r="T24" s="101"/>
      <c r="U24" s="386"/>
      <c r="V24" s="102"/>
      <c r="W24" s="103"/>
      <c r="X24" s="101"/>
      <c r="Y24" s="101"/>
      <c r="Z24" s="101"/>
      <c r="AA24" s="106">
        <f>P24</f>
        <v>0</v>
      </c>
      <c r="AB24" s="105">
        <f>P24/2</f>
        <v>0</v>
      </c>
    </row>
    <row r="25" spans="2:28" s="1" customFormat="1" ht="30" hidden="1" customHeight="1" x14ac:dyDescent="0.25">
      <c r="B25" s="120"/>
      <c r="C25" s="760"/>
      <c r="D25" s="760"/>
      <c r="E25" s="760"/>
      <c r="F25" s="760"/>
      <c r="G25" s="117"/>
      <c r="H25" s="116"/>
      <c r="I25" s="117"/>
      <c r="J25" s="664"/>
      <c r="K25" s="121"/>
      <c r="L25" s="2"/>
      <c r="M25" s="518"/>
      <c r="N25" s="111"/>
      <c r="O25" s="17"/>
      <c r="P25" s="99"/>
      <c r="Q25" s="100"/>
      <c r="R25" s="100"/>
      <c r="S25" s="100"/>
      <c r="T25" s="101"/>
      <c r="U25" s="386"/>
      <c r="V25" s="102"/>
      <c r="W25" s="103"/>
      <c r="X25" s="101"/>
      <c r="Y25" s="101"/>
      <c r="Z25" s="101"/>
      <c r="AA25" s="106"/>
      <c r="AB25" s="105"/>
    </row>
    <row r="26" spans="2:28" s="1" customFormat="1" ht="30" customHeight="1" x14ac:dyDescent="0.25">
      <c r="B26" s="120" t="s">
        <v>149</v>
      </c>
      <c r="C26" s="428" t="s">
        <v>133</v>
      </c>
      <c r="D26" s="908" t="s">
        <v>150</v>
      </c>
      <c r="E26" s="908"/>
      <c r="F26" s="908"/>
      <c r="G26" s="913"/>
      <c r="H26" s="907" t="s">
        <v>151</v>
      </c>
      <c r="I26" s="908"/>
      <c r="J26" s="909"/>
      <c r="K26" s="121">
        <v>9010</v>
      </c>
      <c r="L26" s="676">
        <v>0</v>
      </c>
      <c r="M26" s="518">
        <f>L26</f>
        <v>0</v>
      </c>
      <c r="N26" s="111">
        <f>K26*M26</f>
        <v>0</v>
      </c>
      <c r="O26" s="17"/>
      <c r="P26" s="99">
        <f>2*M26</f>
        <v>0</v>
      </c>
      <c r="Q26" s="100"/>
      <c r="R26" s="100"/>
      <c r="S26" s="100"/>
      <c r="T26" s="101"/>
      <c r="U26" s="386"/>
      <c r="V26" s="102"/>
      <c r="W26" s="103"/>
      <c r="X26" s="101"/>
      <c r="Y26" s="101"/>
      <c r="Z26" s="101"/>
      <c r="AA26" s="106">
        <f t="shared" ref="AA26" si="0">P26</f>
        <v>0</v>
      </c>
      <c r="AB26" s="105">
        <f>P26/2</f>
        <v>0</v>
      </c>
    </row>
    <row r="27" spans="2:28" s="1" customFormat="1" ht="30" hidden="1" customHeight="1" x14ac:dyDescent="0.25">
      <c r="B27" s="120"/>
      <c r="C27" s="760"/>
      <c r="D27" s="760"/>
      <c r="E27" s="760"/>
      <c r="F27" s="760"/>
      <c r="G27" s="117"/>
      <c r="H27" s="116"/>
      <c r="I27" s="117"/>
      <c r="J27" s="664"/>
      <c r="K27" s="121"/>
      <c r="L27" s="2"/>
      <c r="M27" s="518"/>
      <c r="N27" s="111"/>
      <c r="O27" s="17"/>
      <c r="P27" s="99"/>
      <c r="Q27" s="100"/>
      <c r="R27" s="100"/>
      <c r="S27" s="100"/>
      <c r="T27" s="101"/>
      <c r="U27" s="386"/>
      <c r="V27" s="102"/>
      <c r="W27" s="103"/>
      <c r="X27" s="101"/>
      <c r="Y27" s="101"/>
      <c r="Z27" s="101"/>
      <c r="AA27" s="106"/>
      <c r="AB27" s="105"/>
    </row>
    <row r="28" spans="2:28" s="1" customFormat="1" ht="45" customHeight="1" x14ac:dyDescent="0.25">
      <c r="B28" s="120" t="s">
        <v>152</v>
      </c>
      <c r="C28" s="428" t="s">
        <v>133</v>
      </c>
      <c r="D28" s="908" t="s">
        <v>153</v>
      </c>
      <c r="E28" s="908"/>
      <c r="F28" s="908"/>
      <c r="G28" s="913"/>
      <c r="H28" s="907" t="s">
        <v>154</v>
      </c>
      <c r="I28" s="908"/>
      <c r="J28" s="909"/>
      <c r="K28" s="121">
        <v>8150</v>
      </c>
      <c r="L28" s="676">
        <v>0</v>
      </c>
      <c r="M28" s="518">
        <f>L28</f>
        <v>0</v>
      </c>
      <c r="N28" s="111">
        <f>K28*M28</f>
        <v>0</v>
      </c>
      <c r="O28" s="17"/>
      <c r="P28" s="99">
        <f>2*M28</f>
        <v>0</v>
      </c>
      <c r="Q28" s="100"/>
      <c r="R28" s="100"/>
      <c r="S28" s="100"/>
      <c r="T28" s="101"/>
      <c r="U28" s="386"/>
      <c r="V28" s="102"/>
      <c r="W28" s="103"/>
      <c r="X28" s="101"/>
      <c r="Y28" s="101"/>
      <c r="Z28" s="101"/>
      <c r="AA28" s="106">
        <f>P28</f>
        <v>0</v>
      </c>
      <c r="AB28" s="105">
        <f>AA28/2</f>
        <v>0</v>
      </c>
    </row>
    <row r="29" spans="2:28" s="1" customFormat="1" ht="30" hidden="1" customHeight="1" x14ac:dyDescent="0.25">
      <c r="B29" s="120"/>
      <c r="C29" s="760"/>
      <c r="D29" s="760"/>
      <c r="E29" s="760"/>
      <c r="F29" s="760"/>
      <c r="G29" s="117"/>
      <c r="H29" s="116"/>
      <c r="I29" s="117"/>
      <c r="J29" s="664"/>
      <c r="K29" s="121"/>
      <c r="L29" s="2"/>
      <c r="M29" s="518"/>
      <c r="N29" s="111"/>
      <c r="O29" s="17"/>
      <c r="P29" s="99"/>
      <c r="Q29" s="100"/>
      <c r="R29" s="100"/>
      <c r="S29" s="100"/>
      <c r="T29" s="101"/>
      <c r="U29" s="386"/>
      <c r="V29" s="102"/>
      <c r="W29" s="103"/>
      <c r="X29" s="101"/>
      <c r="Y29" s="101"/>
      <c r="Z29" s="101"/>
      <c r="AA29" s="106"/>
      <c r="AB29" s="105"/>
    </row>
    <row r="30" spans="2:28" s="1" customFormat="1" ht="46.5" customHeight="1" x14ac:dyDescent="0.25">
      <c r="B30" s="120" t="s">
        <v>155</v>
      </c>
      <c r="C30" s="428" t="s">
        <v>133</v>
      </c>
      <c r="D30" s="908" t="s">
        <v>156</v>
      </c>
      <c r="E30" s="908"/>
      <c r="F30" s="908"/>
      <c r="G30" s="913"/>
      <c r="H30" s="907" t="s">
        <v>157</v>
      </c>
      <c r="I30" s="908"/>
      <c r="J30" s="909"/>
      <c r="K30" s="121">
        <v>28185</v>
      </c>
      <c r="L30" s="676">
        <v>0</v>
      </c>
      <c r="M30" s="518">
        <f>L30</f>
        <v>0</v>
      </c>
      <c r="N30" s="111">
        <f>K30*M30</f>
        <v>0</v>
      </c>
      <c r="O30" s="17"/>
      <c r="P30" s="99">
        <f>2*M30</f>
        <v>0</v>
      </c>
      <c r="Q30" s="100"/>
      <c r="R30" s="100"/>
      <c r="S30" s="100"/>
      <c r="T30" s="101"/>
      <c r="U30" s="386"/>
      <c r="V30" s="102"/>
      <c r="W30" s="103"/>
      <c r="X30" s="101"/>
      <c r="Y30" s="101"/>
      <c r="Z30" s="101"/>
      <c r="AA30" s="106">
        <f>P30</f>
        <v>0</v>
      </c>
      <c r="AB30" s="105">
        <f t="shared" ref="AB30" si="1">AA30</f>
        <v>0</v>
      </c>
    </row>
    <row r="31" spans="2:28" s="1" customFormat="1" ht="30" hidden="1" customHeight="1" x14ac:dyDescent="0.25">
      <c r="B31" s="120"/>
      <c r="C31" s="760"/>
      <c r="D31" s="760"/>
      <c r="E31" s="760"/>
      <c r="F31" s="760"/>
      <c r="G31" s="117"/>
      <c r="H31" s="116"/>
      <c r="I31" s="117"/>
      <c r="J31" s="664"/>
      <c r="K31" s="121"/>
      <c r="L31" s="2"/>
      <c r="M31" s="518"/>
      <c r="N31" s="111"/>
      <c r="O31" s="17"/>
      <c r="P31" s="99"/>
      <c r="Q31" s="100"/>
      <c r="R31" s="100"/>
      <c r="S31" s="100"/>
      <c r="T31" s="101"/>
      <c r="U31" s="386"/>
      <c r="V31" s="102"/>
      <c r="W31" s="103"/>
      <c r="X31" s="101"/>
      <c r="Y31" s="101"/>
      <c r="Z31" s="101"/>
      <c r="AA31" s="106"/>
      <c r="AB31" s="105"/>
    </row>
    <row r="32" spans="2:28" s="1" customFormat="1" ht="42" customHeight="1" x14ac:dyDescent="0.25">
      <c r="B32" s="120" t="s">
        <v>158</v>
      </c>
      <c r="C32" s="428" t="s">
        <v>133</v>
      </c>
      <c r="D32" s="908" t="s">
        <v>159</v>
      </c>
      <c r="E32" s="908"/>
      <c r="F32" s="908"/>
      <c r="G32" s="913"/>
      <c r="H32" s="907" t="s">
        <v>107</v>
      </c>
      <c r="I32" s="908"/>
      <c r="J32" s="909"/>
      <c r="K32" s="121">
        <v>5637</v>
      </c>
      <c r="L32" s="676">
        <v>0</v>
      </c>
      <c r="M32" s="518">
        <f>L32</f>
        <v>0</v>
      </c>
      <c r="N32" s="111">
        <f>K32*M32</f>
        <v>0</v>
      </c>
      <c r="O32" s="17"/>
      <c r="P32" s="99">
        <f>2*M32</f>
        <v>0</v>
      </c>
      <c r="Q32" s="100"/>
      <c r="R32" s="100"/>
      <c r="S32" s="100"/>
      <c r="T32" s="101"/>
      <c r="U32" s="386"/>
      <c r="V32" s="102"/>
      <c r="W32" s="103"/>
      <c r="X32" s="101"/>
      <c r="Y32" s="101"/>
      <c r="Z32" s="101"/>
      <c r="AA32" s="106">
        <f>P32/2</f>
        <v>0</v>
      </c>
      <c r="AB32" s="105">
        <f>P32/4</f>
        <v>0</v>
      </c>
    </row>
    <row r="33" spans="2:28" s="1" customFormat="1" ht="30" hidden="1" customHeight="1" x14ac:dyDescent="0.25">
      <c r="B33" s="120"/>
      <c r="C33" s="760"/>
      <c r="D33" s="760"/>
      <c r="E33" s="760"/>
      <c r="F33" s="760"/>
      <c r="G33" s="117"/>
      <c r="H33" s="116"/>
      <c r="I33" s="117"/>
      <c r="J33" s="664"/>
      <c r="K33" s="121"/>
      <c r="L33" s="2"/>
      <c r="M33" s="518"/>
      <c r="N33" s="111"/>
      <c r="O33" s="17"/>
      <c r="P33" s="99"/>
      <c r="Q33" s="100"/>
      <c r="R33" s="100"/>
      <c r="S33" s="100"/>
      <c r="T33" s="101"/>
      <c r="U33" s="386"/>
      <c r="V33" s="102"/>
      <c r="W33" s="103"/>
      <c r="X33" s="101"/>
      <c r="Y33" s="101"/>
      <c r="Z33" s="101"/>
      <c r="AA33" s="106"/>
      <c r="AB33" s="105"/>
    </row>
    <row r="34" spans="2:28" s="1" customFormat="1" ht="30" customHeight="1" x14ac:dyDescent="0.25">
      <c r="B34" s="120" t="s">
        <v>160</v>
      </c>
      <c r="C34" s="428" t="s">
        <v>133</v>
      </c>
      <c r="D34" s="908" t="s">
        <v>161</v>
      </c>
      <c r="E34" s="908"/>
      <c r="F34" s="908"/>
      <c r="G34" s="913"/>
      <c r="H34" s="907" t="s">
        <v>162</v>
      </c>
      <c r="I34" s="908"/>
      <c r="J34" s="909"/>
      <c r="K34" s="121">
        <v>31191</v>
      </c>
      <c r="L34" s="676">
        <v>0</v>
      </c>
      <c r="M34" s="518">
        <f>L34</f>
        <v>0</v>
      </c>
      <c r="N34" s="111">
        <f>K34*M34</f>
        <v>0</v>
      </c>
      <c r="O34" s="17"/>
      <c r="P34" s="99"/>
      <c r="Q34" s="100"/>
      <c r="R34" s="412">
        <f>M34</f>
        <v>0</v>
      </c>
      <c r="S34" s="100"/>
      <c r="T34" s="101"/>
      <c r="U34" s="386"/>
      <c r="V34" s="102"/>
      <c r="W34" s="103">
        <f>IF($M34&lt;&gt;0,"X",0)</f>
        <v>0</v>
      </c>
      <c r="X34" s="101">
        <f>IF($M34&lt;&gt;0,"XXX",0)</f>
        <v>0</v>
      </c>
      <c r="Y34" s="101">
        <f>IF($M34&lt;&gt;0,"XXX",0)</f>
        <v>0</v>
      </c>
      <c r="Z34" s="101">
        <f>IF($M34&lt;&gt;0,"XXX",0)</f>
        <v>0</v>
      </c>
      <c r="AA34" s="106"/>
      <c r="AB34" s="105"/>
    </row>
    <row r="35" spans="2:28" s="1" customFormat="1" ht="30" hidden="1" customHeight="1" x14ac:dyDescent="0.25">
      <c r="B35" s="120"/>
      <c r="C35" s="760"/>
      <c r="D35" s="760"/>
      <c r="E35" s="760"/>
      <c r="F35" s="760"/>
      <c r="G35" s="122"/>
      <c r="H35" s="116"/>
      <c r="I35" s="117"/>
      <c r="J35" s="649"/>
      <c r="K35" s="121"/>
      <c r="L35" s="2"/>
      <c r="M35" s="518"/>
      <c r="N35" s="111"/>
      <c r="O35" s="17"/>
      <c r="P35" s="99"/>
      <c r="Q35" s="100"/>
      <c r="R35" s="100"/>
      <c r="S35" s="100"/>
      <c r="T35" s="101"/>
      <c r="U35" s="386"/>
      <c r="V35" s="102"/>
      <c r="W35" s="103"/>
      <c r="X35" s="101"/>
      <c r="Y35" s="101"/>
      <c r="Z35" s="101"/>
      <c r="AA35" s="106"/>
      <c r="AB35" s="105"/>
    </row>
    <row r="36" spans="2:28" s="1" customFormat="1" ht="30" customHeight="1" x14ac:dyDescent="0.25">
      <c r="B36" s="120" t="s">
        <v>163</v>
      </c>
      <c r="C36" s="425" t="s">
        <v>112</v>
      </c>
      <c r="D36" s="902" t="s">
        <v>164</v>
      </c>
      <c r="E36" s="902"/>
      <c r="F36" s="902"/>
      <c r="G36" s="903"/>
      <c r="H36" s="907" t="s">
        <v>110</v>
      </c>
      <c r="I36" s="908"/>
      <c r="J36" s="909"/>
      <c r="K36" s="121">
        <v>11030</v>
      </c>
      <c r="L36" s="676">
        <v>0</v>
      </c>
      <c r="M36" s="677">
        <f>L36</f>
        <v>0</v>
      </c>
      <c r="N36" s="111">
        <f>K36*M36</f>
        <v>0</v>
      </c>
      <c r="O36" s="17"/>
      <c r="P36" s="99">
        <f>M36</f>
        <v>0</v>
      </c>
      <c r="Q36" s="100"/>
      <c r="R36" s="100"/>
      <c r="S36" s="100"/>
      <c r="T36" s="101"/>
      <c r="U36" s="386"/>
      <c r="V36" s="102"/>
      <c r="W36" s="103"/>
      <c r="X36" s="101"/>
      <c r="Y36" s="101"/>
      <c r="Z36" s="101"/>
      <c r="AA36" s="106">
        <f t="shared" ref="AA36" si="2">P36</f>
        <v>0</v>
      </c>
      <c r="AB36" s="105">
        <f>P36</f>
        <v>0</v>
      </c>
    </row>
    <row r="37" spans="2:28" s="1" customFormat="1" ht="30" hidden="1" customHeight="1" x14ac:dyDescent="0.25">
      <c r="B37" s="120"/>
      <c r="C37" s="760"/>
      <c r="D37" s="760"/>
      <c r="E37" s="760"/>
      <c r="F37" s="760"/>
      <c r="G37" s="122"/>
      <c r="H37" s="116"/>
      <c r="I37" s="117"/>
      <c r="J37" s="649"/>
      <c r="K37" s="121"/>
      <c r="L37" s="2"/>
      <c r="M37" s="518"/>
      <c r="N37" s="111"/>
      <c r="O37" s="17"/>
      <c r="P37" s="99"/>
      <c r="Q37" s="100"/>
      <c r="R37" s="100"/>
      <c r="S37" s="100"/>
      <c r="T37" s="101"/>
      <c r="U37" s="386"/>
      <c r="V37" s="102"/>
      <c r="W37" s="103"/>
      <c r="X37" s="101"/>
      <c r="Y37" s="101"/>
      <c r="Z37" s="101"/>
      <c r="AA37" s="106"/>
      <c r="AB37" s="105"/>
    </row>
    <row r="38" spans="2:28" s="1" customFormat="1" ht="30" customHeight="1" x14ac:dyDescent="0.25">
      <c r="B38" s="120" t="s">
        <v>165</v>
      </c>
      <c r="C38" s="425" t="s">
        <v>112</v>
      </c>
      <c r="D38" s="902" t="s">
        <v>166</v>
      </c>
      <c r="E38" s="902"/>
      <c r="F38" s="902"/>
      <c r="G38" s="903"/>
      <c r="H38" s="907" t="s">
        <v>167</v>
      </c>
      <c r="I38" s="908"/>
      <c r="J38" s="909"/>
      <c r="K38" s="121">
        <v>27575</v>
      </c>
      <c r="L38" s="676">
        <v>0</v>
      </c>
      <c r="M38" s="518">
        <f>L38</f>
        <v>0</v>
      </c>
      <c r="N38" s="111">
        <f>K38*M38</f>
        <v>0</v>
      </c>
      <c r="O38" s="17"/>
      <c r="P38" s="99"/>
      <c r="Q38" s="106"/>
      <c r="R38" s="412">
        <f>M38</f>
        <v>0</v>
      </c>
      <c r="S38" s="106"/>
      <c r="T38" s="101"/>
      <c r="U38" s="386"/>
      <c r="V38" s="102"/>
      <c r="W38" s="103">
        <f>IF($M38&lt;&gt;0,"X",0)</f>
        <v>0</v>
      </c>
      <c r="X38" s="101">
        <f>IF($M38&lt;&gt;0,"XXX",0)</f>
        <v>0</v>
      </c>
      <c r="Y38" s="101">
        <f>IF($M38&lt;&gt;0,"XXX",0)</f>
        <v>0</v>
      </c>
      <c r="Z38" s="101">
        <f>IF($M38&lt;&gt;0,"XXX",0)</f>
        <v>0</v>
      </c>
      <c r="AA38" s="106"/>
      <c r="AB38" s="105"/>
    </row>
    <row r="39" spans="2:28" s="1" customFormat="1" ht="30" hidden="1" customHeight="1" x14ac:dyDescent="0.25">
      <c r="B39" s="120"/>
      <c r="C39" s="431"/>
      <c r="D39" s="431"/>
      <c r="E39" s="431"/>
      <c r="F39" s="431"/>
      <c r="G39" s="122"/>
      <c r="H39" s="116"/>
      <c r="I39" s="117"/>
      <c r="J39" s="649"/>
      <c r="K39" s="121"/>
      <c r="L39" s="2"/>
      <c r="M39" s="518"/>
      <c r="N39" s="111"/>
      <c r="O39" s="17"/>
      <c r="P39" s="99"/>
      <c r="Q39" s="106"/>
      <c r="R39" s="106"/>
      <c r="S39" s="106"/>
      <c r="T39" s="101"/>
      <c r="U39" s="386"/>
      <c r="V39" s="102"/>
      <c r="W39" s="103"/>
      <c r="X39" s="101"/>
      <c r="Y39" s="101"/>
      <c r="Z39" s="101"/>
      <c r="AA39" s="106"/>
      <c r="AB39" s="105"/>
    </row>
    <row r="40" spans="2:28" s="1" customFormat="1" ht="30" customHeight="1" x14ac:dyDescent="0.25">
      <c r="B40" s="120" t="s">
        <v>168</v>
      </c>
      <c r="C40" s="425" t="s">
        <v>112</v>
      </c>
      <c r="D40" s="904" t="s">
        <v>280</v>
      </c>
      <c r="E40" s="905"/>
      <c r="F40" s="905"/>
      <c r="G40" s="906"/>
      <c r="H40" s="907" t="s">
        <v>113</v>
      </c>
      <c r="I40" s="908"/>
      <c r="J40" s="909"/>
      <c r="K40" s="121">
        <f>IF(D40="",0,LEFT(RIGHT(D40,8),2)*2000)</f>
        <v>128000</v>
      </c>
      <c r="L40" s="676">
        <v>0</v>
      </c>
      <c r="M40" s="518">
        <f>K40*L40</f>
        <v>0</v>
      </c>
      <c r="N40" s="111">
        <f>K40*L40</f>
        <v>0</v>
      </c>
      <c r="O40" s="17"/>
      <c r="P40" s="99"/>
      <c r="Q40" s="100"/>
      <c r="R40" s="100"/>
      <c r="S40" s="100"/>
      <c r="T40" s="100">
        <f>M40/128000</f>
        <v>0</v>
      </c>
      <c r="U40" s="386"/>
      <c r="V40" s="102"/>
      <c r="W40" s="103">
        <f>IF($M40&lt;&gt;0,"X",0)</f>
        <v>0</v>
      </c>
      <c r="X40" s="101">
        <f>IF($M40&lt;&gt;0,"XXX",0)</f>
        <v>0</v>
      </c>
      <c r="Y40" s="101">
        <f>IF($M40&lt;&gt;0,"XXX",0)</f>
        <v>0</v>
      </c>
      <c r="Z40" s="101">
        <f>IF($M40&lt;&gt;0,"XXX",0)</f>
        <v>0</v>
      </c>
      <c r="AA40" s="106"/>
      <c r="AB40" s="105"/>
    </row>
    <row r="41" spans="2:28" s="1" customFormat="1" ht="30" hidden="1" customHeight="1" x14ac:dyDescent="0.25">
      <c r="B41" s="120"/>
      <c r="C41" s="431"/>
      <c r="D41" s="431"/>
      <c r="E41" s="431"/>
      <c r="F41" s="431"/>
      <c r="G41" s="122"/>
      <c r="H41" s="116"/>
      <c r="I41" s="117"/>
      <c r="J41" s="649"/>
      <c r="K41" s="121"/>
      <c r="L41" s="2"/>
      <c r="M41" s="518"/>
      <c r="N41" s="111"/>
      <c r="O41" s="17"/>
      <c r="P41" s="99"/>
      <c r="Q41" s="106"/>
      <c r="R41" s="106"/>
      <c r="S41" s="106"/>
      <c r="T41" s="101"/>
      <c r="U41" s="386"/>
      <c r="V41" s="102"/>
      <c r="W41" s="103"/>
      <c r="X41" s="101"/>
      <c r="Y41" s="101"/>
      <c r="Z41" s="101"/>
      <c r="AA41" s="104"/>
      <c r="AB41" s="105"/>
    </row>
    <row r="42" spans="2:28" s="1" customFormat="1" ht="30" customHeight="1" x14ac:dyDescent="0.25">
      <c r="B42" s="120" t="s">
        <v>169</v>
      </c>
      <c r="C42" s="428" t="s">
        <v>133</v>
      </c>
      <c r="D42" s="902" t="s">
        <v>170</v>
      </c>
      <c r="E42" s="902"/>
      <c r="F42" s="902"/>
      <c r="G42" s="903"/>
      <c r="H42" s="907" t="s">
        <v>171</v>
      </c>
      <c r="I42" s="908"/>
      <c r="J42" s="909"/>
      <c r="K42" s="121">
        <v>17833</v>
      </c>
      <c r="L42" s="676">
        <v>0</v>
      </c>
      <c r="M42" s="518">
        <f>L42</f>
        <v>0</v>
      </c>
      <c r="N42" s="111">
        <f>K42*M42</f>
        <v>0</v>
      </c>
      <c r="O42" s="17"/>
      <c r="P42" s="99"/>
      <c r="Q42" s="106"/>
      <c r="R42" s="106"/>
      <c r="S42" s="106"/>
      <c r="T42" s="101"/>
      <c r="U42" s="386">
        <f>M42</f>
        <v>0</v>
      </c>
      <c r="V42" s="102"/>
      <c r="W42" s="103">
        <f>IF($M42&lt;&gt;0,"X",0)</f>
        <v>0</v>
      </c>
      <c r="X42" s="101">
        <f>IF($M42&lt;&gt;0,"XXX",0)</f>
        <v>0</v>
      </c>
      <c r="Y42" s="101">
        <f>IF($M42&lt;&gt;0,"XXX",0)</f>
        <v>0</v>
      </c>
      <c r="Z42" s="101">
        <f>IF($M42&lt;&gt;0,"XXX",0)</f>
        <v>0</v>
      </c>
      <c r="AA42" s="106"/>
      <c r="AB42" s="105"/>
    </row>
    <row r="43" spans="2:28" s="1" customFormat="1" ht="30" hidden="1" customHeight="1" x14ac:dyDescent="0.25">
      <c r="B43" s="120"/>
      <c r="C43" s="760"/>
      <c r="D43" s="760"/>
      <c r="E43" s="760"/>
      <c r="F43" s="760"/>
      <c r="G43" s="122"/>
      <c r="H43" s="116"/>
      <c r="I43" s="117"/>
      <c r="J43" s="649"/>
      <c r="K43" s="121"/>
      <c r="L43" s="2"/>
      <c r="M43" s="518"/>
      <c r="N43" s="111"/>
      <c r="O43" s="17"/>
      <c r="P43" s="99"/>
      <c r="Q43" s="106"/>
      <c r="R43" s="106"/>
      <c r="S43" s="106"/>
      <c r="T43" s="101"/>
      <c r="U43" s="386"/>
      <c r="V43" s="102"/>
      <c r="W43" s="103"/>
      <c r="X43" s="101"/>
      <c r="Y43" s="101"/>
      <c r="Z43" s="101"/>
      <c r="AA43" s="106"/>
      <c r="AB43" s="105"/>
    </row>
    <row r="44" spans="2:28" s="1" customFormat="1" ht="30" customHeight="1" x14ac:dyDescent="0.25">
      <c r="B44" s="120" t="s">
        <v>172</v>
      </c>
      <c r="C44" s="428" t="s">
        <v>133</v>
      </c>
      <c r="D44" s="902" t="s">
        <v>173</v>
      </c>
      <c r="E44" s="902"/>
      <c r="F44" s="902"/>
      <c r="G44" s="903"/>
      <c r="H44" s="907" t="s">
        <v>174</v>
      </c>
      <c r="I44" s="908"/>
      <c r="J44" s="909"/>
      <c r="K44" s="121">
        <v>8917</v>
      </c>
      <c r="L44" s="676">
        <v>0</v>
      </c>
      <c r="M44" s="677">
        <f>L44</f>
        <v>0</v>
      </c>
      <c r="N44" s="111">
        <f>K44*M44</f>
        <v>0</v>
      </c>
      <c r="O44" s="17"/>
      <c r="P44" s="99"/>
      <c r="Q44" s="100"/>
      <c r="R44" s="100"/>
      <c r="S44" s="100"/>
      <c r="T44" s="101"/>
      <c r="U44" s="386">
        <f>M44</f>
        <v>0</v>
      </c>
      <c r="V44" s="102"/>
      <c r="W44" s="103">
        <f>IF($M44&lt;&gt;0,"X",0)</f>
        <v>0</v>
      </c>
      <c r="X44" s="101">
        <f>IF($M44&lt;&gt;0,"XXX",0)</f>
        <v>0</v>
      </c>
      <c r="Y44" s="101">
        <f>IF($M44&lt;&gt;0,"XXX",0)</f>
        <v>0</v>
      </c>
      <c r="Z44" s="101">
        <f>IF($M44&lt;&gt;0,"XXX",0)</f>
        <v>0</v>
      </c>
      <c r="AA44" s="106"/>
      <c r="AB44" s="105"/>
    </row>
    <row r="45" spans="2:28" s="1" customFormat="1" ht="30" hidden="1" customHeight="1" x14ac:dyDescent="0.25">
      <c r="B45" s="120"/>
      <c r="C45" s="760"/>
      <c r="D45" s="760"/>
      <c r="E45" s="760"/>
      <c r="F45" s="760"/>
      <c r="G45" s="122"/>
      <c r="H45" s="116"/>
      <c r="I45" s="117"/>
      <c r="J45" s="649"/>
      <c r="K45" s="121"/>
      <c r="L45" s="2"/>
      <c r="M45" s="518"/>
      <c r="N45" s="111"/>
      <c r="O45" s="17"/>
      <c r="P45" s="99"/>
      <c r="Q45" s="106"/>
      <c r="R45" s="106"/>
      <c r="S45" s="106"/>
      <c r="T45" s="101"/>
      <c r="U45" s="386"/>
      <c r="V45" s="102"/>
      <c r="W45" s="103"/>
      <c r="X45" s="101"/>
      <c r="Y45" s="101"/>
      <c r="Z45" s="101"/>
      <c r="AA45" s="106"/>
      <c r="AB45" s="105"/>
    </row>
    <row r="46" spans="2:28" s="1" customFormat="1" ht="30" customHeight="1" x14ac:dyDescent="0.25">
      <c r="B46" s="120" t="s">
        <v>175</v>
      </c>
      <c r="C46" s="428" t="s">
        <v>133</v>
      </c>
      <c r="D46" s="902" t="s">
        <v>115</v>
      </c>
      <c r="E46" s="902"/>
      <c r="F46" s="902"/>
      <c r="G46" s="903"/>
      <c r="H46" s="907" t="s">
        <v>116</v>
      </c>
      <c r="I46" s="908"/>
      <c r="J46" s="909"/>
      <c r="K46" s="121">
        <v>4412</v>
      </c>
      <c r="L46" s="676">
        <v>0</v>
      </c>
      <c r="M46" s="518">
        <f>L46</f>
        <v>0</v>
      </c>
      <c r="N46" s="111">
        <f>K46*M46</f>
        <v>0</v>
      </c>
      <c r="O46" s="17"/>
      <c r="P46" s="99"/>
      <c r="Q46" s="100"/>
      <c r="R46" s="100"/>
      <c r="S46" s="100"/>
      <c r="T46" s="101"/>
      <c r="U46" s="386">
        <f>M46</f>
        <v>0</v>
      </c>
      <c r="V46" s="102"/>
      <c r="W46" s="103">
        <f>IF($M46&lt;&gt;0,"X",0)</f>
        <v>0</v>
      </c>
      <c r="X46" s="101">
        <f>IF($M46&lt;&gt;0,"XXX",0)</f>
        <v>0</v>
      </c>
      <c r="Y46" s="101">
        <f>IF($M46&lt;&gt;0,"XXX",0)</f>
        <v>0</v>
      </c>
      <c r="Z46" s="101">
        <f>IF($M46&lt;&gt;0,"XXX",0)</f>
        <v>0</v>
      </c>
      <c r="AA46" s="106"/>
      <c r="AB46" s="105"/>
    </row>
    <row r="47" spans="2:28" s="1" customFormat="1" ht="30" hidden="1" customHeight="1" x14ac:dyDescent="0.25">
      <c r="B47" s="120"/>
      <c r="C47" s="760"/>
      <c r="D47" s="760"/>
      <c r="E47" s="760"/>
      <c r="F47" s="760"/>
      <c r="G47" s="122"/>
      <c r="H47" s="116"/>
      <c r="I47" s="117"/>
      <c r="J47" s="649"/>
      <c r="K47" s="121"/>
      <c r="L47" s="2"/>
      <c r="M47" s="518"/>
      <c r="N47" s="111"/>
      <c r="O47" s="17"/>
      <c r="P47" s="99"/>
      <c r="Q47" s="106"/>
      <c r="R47" s="106"/>
      <c r="S47" s="106"/>
      <c r="T47" s="101"/>
      <c r="U47" s="386"/>
      <c r="V47" s="102"/>
      <c r="W47" s="103"/>
      <c r="X47" s="101"/>
      <c r="Y47" s="101"/>
      <c r="Z47" s="101"/>
      <c r="AA47" s="104"/>
      <c r="AB47" s="105"/>
    </row>
    <row r="48" spans="2:28" s="1" customFormat="1" ht="30" customHeight="1" x14ac:dyDescent="0.25">
      <c r="B48" s="120" t="s">
        <v>176</v>
      </c>
      <c r="C48" s="428" t="s">
        <v>133</v>
      </c>
      <c r="D48" s="902" t="s">
        <v>118</v>
      </c>
      <c r="E48" s="902"/>
      <c r="F48" s="902"/>
      <c r="G48" s="903"/>
      <c r="H48" s="907" t="s">
        <v>119</v>
      </c>
      <c r="I48" s="908"/>
      <c r="J48" s="909"/>
      <c r="K48" s="121">
        <v>6477</v>
      </c>
      <c r="L48" s="676">
        <v>0</v>
      </c>
      <c r="M48" s="518">
        <f>L48</f>
        <v>0</v>
      </c>
      <c r="N48" s="111">
        <f>K48*M48</f>
        <v>0</v>
      </c>
      <c r="O48" s="17"/>
      <c r="P48" s="99"/>
      <c r="Q48" s="100"/>
      <c r="R48" s="100"/>
      <c r="S48" s="100"/>
      <c r="T48" s="101"/>
      <c r="U48" s="386">
        <f>M48</f>
        <v>0</v>
      </c>
      <c r="V48" s="102"/>
      <c r="W48" s="103">
        <f>IF($M48&lt;&gt;0,"X",0)</f>
        <v>0</v>
      </c>
      <c r="X48" s="101">
        <f>IF($M48&lt;&gt;0,"XXX",0)</f>
        <v>0</v>
      </c>
      <c r="Y48" s="101">
        <f>IF($M48&lt;&gt;0,"XXX",0)</f>
        <v>0</v>
      </c>
      <c r="Z48" s="101">
        <f>IF($M48&lt;&gt;0,"XXX",0)</f>
        <v>0</v>
      </c>
      <c r="AA48" s="106"/>
      <c r="AB48" s="105"/>
    </row>
    <row r="49" spans="2:28" s="1" customFormat="1" ht="30" hidden="1" customHeight="1" x14ac:dyDescent="0.25">
      <c r="B49" s="120"/>
      <c r="C49" s="760"/>
      <c r="D49" s="760"/>
      <c r="E49" s="760"/>
      <c r="F49" s="760"/>
      <c r="G49" s="122"/>
      <c r="H49" s="116"/>
      <c r="I49" s="117"/>
      <c r="J49" s="649"/>
      <c r="K49" s="121"/>
      <c r="L49" s="2"/>
      <c r="M49" s="518"/>
      <c r="N49" s="111"/>
      <c r="O49" s="17"/>
      <c r="P49" s="107"/>
      <c r="Q49" s="106"/>
      <c r="R49" s="106"/>
      <c r="S49" s="106"/>
      <c r="T49" s="101"/>
      <c r="U49" s="387"/>
      <c r="V49" s="108"/>
      <c r="W49" s="103"/>
      <c r="X49" s="101"/>
      <c r="Y49" s="101"/>
      <c r="Z49" s="101"/>
      <c r="AA49" s="104"/>
      <c r="AB49" s="105"/>
    </row>
    <row r="50" spans="2:28" s="1" customFormat="1" ht="30" customHeight="1" x14ac:dyDescent="0.25">
      <c r="B50" s="120" t="s">
        <v>177</v>
      </c>
      <c r="C50" s="428" t="s">
        <v>133</v>
      </c>
      <c r="D50" s="902" t="s">
        <v>178</v>
      </c>
      <c r="E50" s="902"/>
      <c r="F50" s="902"/>
      <c r="G50" s="903"/>
      <c r="H50" s="907" t="s">
        <v>179</v>
      </c>
      <c r="I50" s="908"/>
      <c r="J50" s="909"/>
      <c r="K50" s="121">
        <v>23232</v>
      </c>
      <c r="L50" s="676">
        <v>0</v>
      </c>
      <c r="M50" s="518">
        <f>L50</f>
        <v>0</v>
      </c>
      <c r="N50" s="111">
        <f>K50*M50</f>
        <v>0</v>
      </c>
      <c r="O50" s="17"/>
      <c r="P50" s="99"/>
      <c r="Q50" s="100"/>
      <c r="R50" s="100"/>
      <c r="S50" s="412">
        <f>M50</f>
        <v>0</v>
      </c>
      <c r="T50" s="101"/>
      <c r="U50" s="386"/>
      <c r="V50" s="102"/>
      <c r="W50" s="103">
        <f>IF($M50&lt;&gt;0,"X",0)</f>
        <v>0</v>
      </c>
      <c r="X50" s="101">
        <f>IF($M50&lt;&gt;0,"XXX",0)</f>
        <v>0</v>
      </c>
      <c r="Y50" s="101">
        <f>IF($M50&lt;&gt;0,"XXX",0)</f>
        <v>0</v>
      </c>
      <c r="Z50" s="101">
        <f>IF($M50&lt;&gt;0,"XXX",0)</f>
        <v>0</v>
      </c>
      <c r="AA50" s="106"/>
      <c r="AB50" s="105"/>
    </row>
    <row r="51" spans="2:28" s="1" customFormat="1" ht="30" hidden="1" customHeight="1" x14ac:dyDescent="0.25">
      <c r="B51" s="120"/>
      <c r="C51" s="760"/>
      <c r="D51" s="760"/>
      <c r="E51" s="760"/>
      <c r="F51" s="760"/>
      <c r="G51" s="122"/>
      <c r="H51" s="116"/>
      <c r="I51" s="117"/>
      <c r="J51" s="649"/>
      <c r="K51" s="121"/>
      <c r="L51" s="2"/>
      <c r="M51" s="518"/>
      <c r="N51" s="111"/>
      <c r="O51" s="17"/>
      <c r="P51" s="107"/>
      <c r="Q51" s="106"/>
      <c r="R51" s="106"/>
      <c r="S51" s="106"/>
      <c r="T51" s="101"/>
      <c r="U51" s="387"/>
      <c r="V51" s="108"/>
      <c r="W51" s="103"/>
      <c r="X51" s="101"/>
      <c r="Y51" s="101"/>
      <c r="Z51" s="101"/>
      <c r="AA51" s="104"/>
      <c r="AB51" s="105"/>
    </row>
    <row r="52" spans="2:28" s="1" customFormat="1" ht="30" customHeight="1" thickBot="1" x14ac:dyDescent="0.3">
      <c r="B52" s="120" t="s">
        <v>180</v>
      </c>
      <c r="C52" s="428" t="s">
        <v>133</v>
      </c>
      <c r="D52" s="902" t="s">
        <v>124</v>
      </c>
      <c r="E52" s="902"/>
      <c r="F52" s="902"/>
      <c r="G52" s="903"/>
      <c r="H52" s="907" t="s">
        <v>181</v>
      </c>
      <c r="I52" s="908"/>
      <c r="J52" s="909"/>
      <c r="K52" s="121">
        <v>3872</v>
      </c>
      <c r="L52" s="676">
        <v>0</v>
      </c>
      <c r="M52" s="518">
        <f>L52</f>
        <v>0</v>
      </c>
      <c r="N52" s="111">
        <f>K52*M52</f>
        <v>0</v>
      </c>
      <c r="O52" s="17"/>
      <c r="P52" s="99"/>
      <c r="Q52" s="106"/>
      <c r="R52" s="106"/>
      <c r="S52" s="106"/>
      <c r="T52" s="101"/>
      <c r="U52" s="386"/>
      <c r="V52" s="102">
        <f>M52</f>
        <v>0</v>
      </c>
      <c r="W52" s="103"/>
      <c r="X52" s="101"/>
      <c r="Y52" s="101"/>
      <c r="Z52" s="101"/>
      <c r="AA52" s="106"/>
      <c r="AB52" s="416"/>
    </row>
    <row r="53" spans="2:28" s="1" customFormat="1" ht="18" thickBot="1" x14ac:dyDescent="0.3">
      <c r="B53" s="130" t="s">
        <v>81</v>
      </c>
      <c r="C53" s="131"/>
      <c r="D53" s="131"/>
      <c r="E53" s="131"/>
      <c r="F53" s="131"/>
      <c r="G53" s="131"/>
      <c r="H53" s="910" t="str">
        <f>IF($N$7&gt;$F$5,"hodnota není v limitu"," možno ještě rozdělit")</f>
        <v xml:space="preserve"> možno ještě rozdělit</v>
      </c>
      <c r="I53" s="910"/>
      <c r="J53" s="910"/>
      <c r="K53" s="767">
        <f>IF($N$7&gt;$F$5," ",M53 )</f>
        <v>0</v>
      </c>
      <c r="L53" s="767"/>
      <c r="M53" s="132">
        <f>F5-N53</f>
        <v>0</v>
      </c>
      <c r="N53" s="61">
        <f>SUM(N8:N52)</f>
        <v>0</v>
      </c>
      <c r="O53" s="735">
        <f>IF(OR(W8&lt;&gt;0,W10&lt;&gt;0,W12&lt;&gt;0,W14&lt;&gt;0,W16&lt;&gt;0,W34&lt;&gt;0,W38&lt;&gt;0,W40&lt;&gt;0,W42&lt;&gt;0,W44&lt;&gt;0,W46&lt;&gt;0,W48&lt;&gt;0,W50&lt;&gt;0),"1",0)</f>
        <v>0</v>
      </c>
      <c r="P53" s="133">
        <v>54000</v>
      </c>
      <c r="Q53" s="134">
        <v>50501</v>
      </c>
      <c r="R53" s="134">
        <v>52601</v>
      </c>
      <c r="S53" s="134">
        <v>52602</v>
      </c>
      <c r="T53" s="134">
        <v>52106</v>
      </c>
      <c r="U53" s="137">
        <v>51212</v>
      </c>
      <c r="V53" s="135">
        <v>51017</v>
      </c>
      <c r="W53" s="136">
        <v>51010</v>
      </c>
      <c r="X53" s="134">
        <v>51610</v>
      </c>
      <c r="Y53" s="134">
        <v>51710</v>
      </c>
      <c r="Z53" s="134">
        <v>51510</v>
      </c>
      <c r="AA53" s="137">
        <v>52510</v>
      </c>
      <c r="AB53" s="138">
        <v>60000</v>
      </c>
    </row>
    <row r="54" spans="2:28" s="1" customFormat="1" ht="21" customHeight="1" thickBot="1" x14ac:dyDescent="0.3">
      <c r="B54" s="716"/>
      <c r="C54" s="717"/>
      <c r="D54" s="718">
        <f>F54+G54+H54</f>
        <v>0</v>
      </c>
      <c r="E54" s="717"/>
      <c r="F54" s="718">
        <f>N8+N10+N12+N14+N18+N22+N24+N26+N28+N30+N32+N34+N42+N44+N46+N48+N50+N52</f>
        <v>0</v>
      </c>
      <c r="G54" s="718">
        <f>N16+N36+N38+N40</f>
        <v>0</v>
      </c>
      <c r="H54" s="718">
        <f>N20</f>
        <v>0</v>
      </c>
      <c r="I54" s="655"/>
      <c r="J54" s="655"/>
      <c r="K54" s="655"/>
      <c r="L54" s="546"/>
      <c r="M54" s="547"/>
      <c r="N54" s="704" t="str">
        <f>IF(N40&gt;F5/2,"šablona na využití ICT překračuje polovinu maximální dotace","")</f>
        <v/>
      </c>
      <c r="O54" s="17"/>
      <c r="P54" s="607">
        <f>SUM(P8:P52)</f>
        <v>0</v>
      </c>
      <c r="Q54" s="608">
        <f>ROUND(SUM(Q8:Q52),2)</f>
        <v>0</v>
      </c>
      <c r="R54" s="608">
        <f>ROUND(SUM(R8:R52),2)</f>
        <v>0</v>
      </c>
      <c r="S54" s="607">
        <f>SUM(S8:S52)</f>
        <v>0</v>
      </c>
      <c r="T54" s="607">
        <f>SUM(T8:T52)</f>
        <v>0</v>
      </c>
      <c r="U54" s="609">
        <f>SUM(U8:U52)</f>
        <v>0</v>
      </c>
      <c r="V54" s="609">
        <f>SUM(V8:V52)</f>
        <v>0</v>
      </c>
      <c r="W54" s="610">
        <f>O53</f>
        <v>0</v>
      </c>
      <c r="X54" s="611">
        <f>IF(W54&gt;0,"XXX",0)</f>
        <v>0</v>
      </c>
      <c r="Y54" s="611">
        <f>X54</f>
        <v>0</v>
      </c>
      <c r="Z54" s="612">
        <f>X54</f>
        <v>0</v>
      </c>
      <c r="AA54" s="613">
        <f>ROUND(SUM(AA8:AA52),0)</f>
        <v>0</v>
      </c>
      <c r="AB54" s="614">
        <f>FLOOR(SUM(AB8:AB52),1)</f>
        <v>0</v>
      </c>
    </row>
    <row r="55" spans="2:28" s="1" customFormat="1" ht="18.75" customHeight="1" thickBot="1" x14ac:dyDescent="0.3">
      <c r="B55" s="719"/>
      <c r="C55" s="720"/>
      <c r="D55" s="720"/>
      <c r="E55" s="721"/>
      <c r="F55" s="720"/>
      <c r="G55" s="722"/>
      <c r="H55" s="720"/>
      <c r="I55" s="548"/>
      <c r="J55" s="548"/>
      <c r="K55" s="548"/>
      <c r="L55" s="548"/>
      <c r="M55" s="549"/>
      <c r="N55" s="550"/>
      <c r="O55" s="17"/>
      <c r="P55" s="615" t="str">
        <f>IF(OR(P18&lt;&gt;0,P20&lt;&gt;0),"* Hodnotu součtu za celý projekt navyšte o plánovaný počet DVPP","")</f>
        <v/>
      </c>
      <c r="Q55" s="548"/>
      <c r="R55" s="548"/>
      <c r="S55" s="548"/>
      <c r="T55" s="548"/>
      <c r="U55" s="548"/>
      <c r="V55" s="548"/>
      <c r="W55" s="548"/>
      <c r="X55" s="548"/>
      <c r="Y55" s="548"/>
      <c r="Z55" s="548"/>
      <c r="AA55" s="548"/>
      <c r="AB55" s="616"/>
    </row>
  </sheetData>
  <sheetProtection algorithmName="SHA-512" hashValue="u8Lv09+Il3yLbJGiizfNFTUyH1f5s1I0zZHkzaSHpnrQ0waW0It0WORdlKH5fttfxSC/p+AyMGf8qoFW/0IiKw==" saltValue="5vW8zYN9QgL1ce69sfBLhw==" spinCount="100000" sheet="1" objects="1" scenarios="1"/>
  <mergeCells count="69">
    <mergeCell ref="H12:J12"/>
    <mergeCell ref="H14:J14"/>
    <mergeCell ref="H16:J16"/>
    <mergeCell ref="H18:J18"/>
    <mergeCell ref="AA2:AA5"/>
    <mergeCell ref="K2:K6"/>
    <mergeCell ref="L2:L6"/>
    <mergeCell ref="P2:P5"/>
    <mergeCell ref="AB2:AB5"/>
    <mergeCell ref="Q2:Q5"/>
    <mergeCell ref="W6:AA6"/>
    <mergeCell ref="T2:T5"/>
    <mergeCell ref="U2:U5"/>
    <mergeCell ref="W2:W5"/>
    <mergeCell ref="X2:X5"/>
    <mergeCell ref="Y2:Y5"/>
    <mergeCell ref="Z2:Z5"/>
    <mergeCell ref="R2:R5"/>
    <mergeCell ref="P6:V6"/>
    <mergeCell ref="S2:S5"/>
    <mergeCell ref="V2:V5"/>
    <mergeCell ref="H20:J20"/>
    <mergeCell ref="D30:G30"/>
    <mergeCell ref="D32:G32"/>
    <mergeCell ref="D34:G34"/>
    <mergeCell ref="H36:J36"/>
    <mergeCell ref="H22:J22"/>
    <mergeCell ref="D22:G22"/>
    <mergeCell ref="H24:J24"/>
    <mergeCell ref="H26:J26"/>
    <mergeCell ref="D24:G24"/>
    <mergeCell ref="D26:G26"/>
    <mergeCell ref="D28:G28"/>
    <mergeCell ref="D20:G20"/>
    <mergeCell ref="B3:G3"/>
    <mergeCell ref="B7:G7"/>
    <mergeCell ref="H7:J7"/>
    <mergeCell ref="N2:N6"/>
    <mergeCell ref="H2:J6"/>
    <mergeCell ref="H53:J53"/>
    <mergeCell ref="H40:J40"/>
    <mergeCell ref="D8:G8"/>
    <mergeCell ref="D10:G10"/>
    <mergeCell ref="D12:G12"/>
    <mergeCell ref="D14:G14"/>
    <mergeCell ref="D16:G16"/>
    <mergeCell ref="D18:G18"/>
    <mergeCell ref="H8:J8"/>
    <mergeCell ref="H10:J10"/>
    <mergeCell ref="H42:J42"/>
    <mergeCell ref="H44:J44"/>
    <mergeCell ref="H28:J28"/>
    <mergeCell ref="H30:J30"/>
    <mergeCell ref="H32:J32"/>
    <mergeCell ref="H34:J34"/>
    <mergeCell ref="H52:J52"/>
    <mergeCell ref="H48:J48"/>
    <mergeCell ref="H50:J50"/>
    <mergeCell ref="H46:J46"/>
    <mergeCell ref="H38:J38"/>
    <mergeCell ref="D48:G48"/>
    <mergeCell ref="D50:G50"/>
    <mergeCell ref="D52:G52"/>
    <mergeCell ref="D36:G36"/>
    <mergeCell ref="D38:G38"/>
    <mergeCell ref="D40:G40"/>
    <mergeCell ref="D42:G42"/>
    <mergeCell ref="D44:G44"/>
    <mergeCell ref="D46:G46"/>
  </mergeCells>
  <conditionalFormatting sqref="L10 L22 L8 L12 L14 L20">
    <cfRule type="expression" dxfId="42" priority="19">
      <formula>$E$5="Ano"</formula>
    </cfRule>
  </conditionalFormatting>
  <conditionalFormatting sqref="D5">
    <cfRule type="cellIs" dxfId="41" priority="6" stopIfTrue="1" operator="lessThan">
      <formula>0</formula>
    </cfRule>
    <cfRule type="cellIs" dxfId="40" priority="7" operator="greaterThan">
      <formula>2000</formula>
    </cfRule>
  </conditionalFormatting>
  <conditionalFormatting sqref="H53:N53 H7:N7">
    <cfRule type="expression" dxfId="39" priority="20" stopIfTrue="1">
      <formula>$N$53&gt;$F$5</formula>
    </cfRule>
    <cfRule type="expression" dxfId="38" priority="21" stopIfTrue="1">
      <formula>$N$53&lt;#REF!</formula>
    </cfRule>
    <cfRule type="expression" dxfId="37" priority="22">
      <formula>$N$53&gt;#REF!</formula>
    </cfRule>
  </conditionalFormatting>
  <conditionalFormatting sqref="D5">
    <cfRule type="expression" dxfId="36" priority="5">
      <formula>$M$6=1</formula>
    </cfRule>
  </conditionalFormatting>
  <conditionalFormatting sqref="L22">
    <cfRule type="expression" dxfId="35" priority="3">
      <formula>$L$22=1</formula>
    </cfRule>
  </conditionalFormatting>
  <conditionalFormatting sqref="L40 N40">
    <cfRule type="expression" dxfId="34" priority="1">
      <formula>$N40&gt;$F$5/2</formula>
    </cfRule>
  </conditionalFormatting>
  <dataValidations count="7">
    <dataValidation type="whole" allowBlank="1" showInputMessage="1" showErrorMessage="1" sqref="L9 L11 L19:L21 L13 L15:L17 L23:L39 L41:L52">
      <formula1>0</formula1>
      <formula2>999999</formula2>
    </dataValidation>
    <dataValidation type="list" allowBlank="1" showInputMessage="1" showErrorMessage="1" sqref="E5">
      <formula1>"Ano,Ne"</formula1>
    </dataValidation>
    <dataValidation type="whole" allowBlank="1" showInputMessage="1" showErrorMessage="1" sqref="L8 L14 L12 L10">
      <formula1>0</formula1>
      <formula2>1000</formula2>
    </dataValidation>
    <dataValidation type="whole" allowBlank="1" showErrorMessage="1" sqref="L18">
      <formula1>0</formula1>
      <formula2>999999</formula2>
    </dataValidation>
    <dataValidation type="whole" allowBlank="1" showInputMessage="1" showErrorMessage="1" prompt="nejméně 2" sqref="L22">
      <formula1>0</formula1>
      <formula2>999999</formula2>
    </dataValidation>
    <dataValidation type="list" allowBlank="1" showInputMessage="1" showErrorMessage="1" error="vyberte možnost z nabídky" prompt="vyberte z nabídky jednu možnost" sqref="D40:G40">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40">
      <formula1>0</formula1>
      <formula2>999999</formula2>
    </dataValidation>
  </dataValidations>
  <hyperlinks>
    <hyperlink ref="B1" location="'Úvodní strana'!A1" display="zpět na úvodní stranu"/>
  </hyperlinks>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4"/>
  <sheetViews>
    <sheetView zoomScaleNormal="100" workbookViewId="0">
      <selection activeCell="D5" sqref="D5"/>
    </sheetView>
  </sheetViews>
  <sheetFormatPr defaultRowHeight="14.25" x14ac:dyDescent="0.25"/>
  <cols>
    <col min="1" max="1" width="1.7109375" style="4" customWidth="1"/>
    <col min="2" max="2" width="7.28515625" style="8" customWidth="1"/>
    <col min="3" max="3" width="3.710937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10.140625" style="17" hidden="1" customWidth="1"/>
    <col min="14" max="14" width="14.7109375" style="6" customWidth="1"/>
    <col min="15" max="15" width="2.85546875" style="17" customWidth="1"/>
    <col min="16" max="16" width="8" style="6" customWidth="1"/>
    <col min="17" max="17" width="14.7109375" style="6" customWidth="1"/>
    <col min="18" max="18" width="6.5703125" style="5" hidden="1" customWidth="1"/>
    <col min="19" max="19" width="6.42578125" style="5" hidden="1" customWidth="1"/>
    <col min="20" max="21" width="6.85546875" style="5" hidden="1" customWidth="1"/>
    <col min="22" max="22" width="6.42578125" style="5" hidden="1" customWidth="1"/>
    <col min="23" max="24" width="6.85546875" style="5" hidden="1" customWidth="1"/>
    <col min="25" max="25" width="7.85546875" style="5" hidden="1" customWidth="1"/>
    <col min="26" max="26" width="6.42578125" style="5" hidden="1" customWidth="1"/>
    <col min="27" max="27" width="6.7109375" style="5" hidden="1" customWidth="1"/>
    <col min="28" max="28" width="6.28515625" style="5" hidden="1" customWidth="1"/>
    <col min="29" max="29" width="6.5703125" style="5" hidden="1" customWidth="1"/>
    <col min="30" max="30" width="7.42578125" style="5" hidden="1" customWidth="1"/>
    <col min="31" max="16384" width="9.140625" style="4"/>
  </cols>
  <sheetData>
    <row r="1" spans="2:30" ht="15.75" thickBot="1" x14ac:dyDescent="0.3">
      <c r="B1" s="78" t="s">
        <v>47</v>
      </c>
      <c r="C1" s="4"/>
      <c r="D1" s="4"/>
      <c r="E1" s="4"/>
      <c r="F1" s="4"/>
      <c r="R1" s="5" t="s">
        <v>302</v>
      </c>
    </row>
    <row r="2" spans="2:30" ht="9.75" customHeight="1" x14ac:dyDescent="0.25">
      <c r="B2" s="141"/>
      <c r="C2" s="142"/>
      <c r="D2" s="142"/>
      <c r="E2" s="142"/>
      <c r="F2" s="142"/>
      <c r="G2" s="142"/>
      <c r="H2" s="964" t="s">
        <v>54</v>
      </c>
      <c r="I2" s="965"/>
      <c r="J2" s="966"/>
      <c r="K2" s="973" t="s">
        <v>30</v>
      </c>
      <c r="L2" s="976" t="s">
        <v>32</v>
      </c>
      <c r="M2" s="639">
        <v>100000</v>
      </c>
      <c r="N2" s="984" t="s">
        <v>31</v>
      </c>
      <c r="P2" s="987" t="s">
        <v>307</v>
      </c>
      <c r="Q2" s="988"/>
      <c r="R2" s="979" t="s">
        <v>12</v>
      </c>
      <c r="S2" s="997" t="s">
        <v>0</v>
      </c>
      <c r="T2" s="997" t="s">
        <v>1</v>
      </c>
      <c r="U2" s="997" t="s">
        <v>126</v>
      </c>
      <c r="V2" s="997" t="s">
        <v>127</v>
      </c>
      <c r="W2" s="997" t="s">
        <v>128</v>
      </c>
      <c r="X2" s="997" t="s">
        <v>129</v>
      </c>
      <c r="Y2" s="1003" t="s">
        <v>4</v>
      </c>
      <c r="Z2" s="997" t="s">
        <v>5</v>
      </c>
      <c r="AA2" s="997" t="s">
        <v>6</v>
      </c>
      <c r="AB2" s="997" t="s">
        <v>7</v>
      </c>
      <c r="AC2" s="993" t="s">
        <v>8</v>
      </c>
      <c r="AD2" s="995" t="s">
        <v>3</v>
      </c>
    </row>
    <row r="3" spans="2:30" ht="25.5" customHeight="1" x14ac:dyDescent="0.25">
      <c r="B3" s="981" t="s">
        <v>66</v>
      </c>
      <c r="C3" s="982"/>
      <c r="D3" s="982"/>
      <c r="E3" s="982"/>
      <c r="F3" s="982"/>
      <c r="G3" s="983"/>
      <c r="H3" s="967"/>
      <c r="I3" s="968"/>
      <c r="J3" s="969"/>
      <c r="K3" s="974"/>
      <c r="L3" s="977"/>
      <c r="M3" s="639">
        <v>1800</v>
      </c>
      <c r="N3" s="985"/>
      <c r="P3" s="989"/>
      <c r="Q3" s="990"/>
      <c r="R3" s="980"/>
      <c r="S3" s="998"/>
      <c r="T3" s="998"/>
      <c r="U3" s="998"/>
      <c r="V3" s="998"/>
      <c r="W3" s="998"/>
      <c r="X3" s="998"/>
      <c r="Y3" s="1004"/>
      <c r="Z3" s="998"/>
      <c r="AA3" s="998"/>
      <c r="AB3" s="998"/>
      <c r="AC3" s="994"/>
      <c r="AD3" s="996"/>
    </row>
    <row r="4" spans="2:30" s="5" customFormat="1" ht="41.25" customHeight="1" thickBot="1" x14ac:dyDescent="0.35">
      <c r="B4" s="318"/>
      <c r="C4" s="319"/>
      <c r="D4" s="499" t="s">
        <v>63</v>
      </c>
      <c r="E4" s="500" t="s">
        <v>38</v>
      </c>
      <c r="F4" s="500" t="s">
        <v>21</v>
      </c>
      <c r="G4" s="321"/>
      <c r="H4" s="967"/>
      <c r="I4" s="968"/>
      <c r="J4" s="969"/>
      <c r="K4" s="974"/>
      <c r="L4" s="977"/>
      <c r="M4" s="640">
        <f>IF(SUM($Y$8:$Y$34)&lt;&gt;0,1,0)</f>
        <v>0</v>
      </c>
      <c r="N4" s="985"/>
      <c r="O4" s="17"/>
      <c r="P4" s="991"/>
      <c r="Q4" s="992"/>
      <c r="R4" s="980"/>
      <c r="S4" s="998"/>
      <c r="T4" s="998"/>
      <c r="U4" s="998"/>
      <c r="V4" s="998"/>
      <c r="W4" s="998"/>
      <c r="X4" s="998"/>
      <c r="Y4" s="1004"/>
      <c r="Z4" s="998"/>
      <c r="AA4" s="998"/>
      <c r="AB4" s="998"/>
      <c r="AC4" s="994"/>
      <c r="AD4" s="996"/>
    </row>
    <row r="5" spans="2:30" s="7" customFormat="1" ht="28.5" customHeight="1" x14ac:dyDescent="0.3">
      <c r="B5" s="318"/>
      <c r="C5" s="319"/>
      <c r="D5" s="678">
        <v>0</v>
      </c>
      <c r="E5" s="679" t="s">
        <v>39</v>
      </c>
      <c r="F5" s="501">
        <f>IF(M6&gt;5000000,5000000,M6)</f>
        <v>0</v>
      </c>
      <c r="G5" s="322"/>
      <c r="H5" s="967"/>
      <c r="I5" s="968"/>
      <c r="J5" s="969"/>
      <c r="K5" s="974"/>
      <c r="L5" s="977"/>
      <c r="M5" s="641">
        <f>IF((D5=0),IF(N35&gt;0,1,0),0)</f>
        <v>0</v>
      </c>
      <c r="N5" s="985"/>
      <c r="O5" s="17"/>
      <c r="P5" s="737" t="s">
        <v>308</v>
      </c>
      <c r="Q5" s="737" t="s">
        <v>309</v>
      </c>
      <c r="R5" s="980"/>
      <c r="S5" s="998"/>
      <c r="T5" s="998"/>
      <c r="U5" s="998"/>
      <c r="V5" s="998"/>
      <c r="W5" s="998"/>
      <c r="X5" s="998"/>
      <c r="Y5" s="1004"/>
      <c r="Z5" s="998"/>
      <c r="AA5" s="998"/>
      <c r="AB5" s="998"/>
      <c r="AC5" s="994"/>
      <c r="AD5" s="996"/>
    </row>
    <row r="6" spans="2:30" s="1" customFormat="1" ht="18" customHeight="1" thickBot="1" x14ac:dyDescent="0.3">
      <c r="B6" s="318"/>
      <c r="C6" s="320"/>
      <c r="D6" s="320"/>
      <c r="E6" s="320"/>
      <c r="F6" s="320"/>
      <c r="G6" s="322"/>
      <c r="H6" s="970"/>
      <c r="I6" s="971"/>
      <c r="J6" s="972"/>
      <c r="K6" s="975"/>
      <c r="L6" s="978"/>
      <c r="M6" s="635">
        <f>IF(D5&gt;0,M2+D5*M3,0)</f>
        <v>0</v>
      </c>
      <c r="N6" s="986"/>
      <c r="O6" s="18"/>
      <c r="P6" s="738"/>
      <c r="Q6" s="738"/>
      <c r="R6" s="1002" t="s">
        <v>10</v>
      </c>
      <c r="S6" s="1000"/>
      <c r="T6" s="1000"/>
      <c r="U6" s="1000"/>
      <c r="V6" s="1000"/>
      <c r="W6" s="1000"/>
      <c r="X6" s="1001"/>
      <c r="Y6" s="999" t="s">
        <v>9</v>
      </c>
      <c r="Z6" s="1000"/>
      <c r="AA6" s="1000"/>
      <c r="AB6" s="1000"/>
      <c r="AC6" s="1001"/>
      <c r="AD6" s="323" t="s">
        <v>2</v>
      </c>
    </row>
    <row r="7" spans="2:30" s="1" customFormat="1" ht="18" thickBot="1" x14ac:dyDescent="0.3">
      <c r="B7" s="953" t="s">
        <v>82</v>
      </c>
      <c r="C7" s="954"/>
      <c r="D7" s="954"/>
      <c r="E7" s="954"/>
      <c r="F7" s="954"/>
      <c r="G7" s="954"/>
      <c r="H7" s="955" t="str">
        <f>H35</f>
        <v xml:space="preserve"> možno ještě rozdělit</v>
      </c>
      <c r="I7" s="955"/>
      <c r="J7" s="955"/>
      <c r="K7" s="768">
        <f>K35</f>
        <v>0</v>
      </c>
      <c r="L7" s="768"/>
      <c r="M7" s="359">
        <f>M35</f>
        <v>0</v>
      </c>
      <c r="N7" s="360">
        <f>N35</f>
        <v>0</v>
      </c>
      <c r="O7" s="18"/>
      <c r="P7" s="739"/>
      <c r="Q7" s="739">
        <f>Q35</f>
        <v>0</v>
      </c>
      <c r="R7" s="361">
        <v>54000</v>
      </c>
      <c r="S7" s="362">
        <v>50501</v>
      </c>
      <c r="T7" s="362">
        <v>52601</v>
      </c>
      <c r="U7" s="362">
        <v>52602</v>
      </c>
      <c r="V7" s="362">
        <v>52106</v>
      </c>
      <c r="W7" s="388">
        <v>51212</v>
      </c>
      <c r="X7" s="363">
        <v>51017</v>
      </c>
      <c r="Y7" s="364">
        <v>51010</v>
      </c>
      <c r="Z7" s="365">
        <v>51610</v>
      </c>
      <c r="AA7" s="365">
        <v>51710</v>
      </c>
      <c r="AB7" s="365">
        <v>51510</v>
      </c>
      <c r="AC7" s="366">
        <v>52510</v>
      </c>
      <c r="AD7" s="367">
        <v>60000</v>
      </c>
    </row>
    <row r="8" spans="2:30" s="1" customFormat="1" ht="30" customHeight="1" thickBot="1" x14ac:dyDescent="0.3">
      <c r="B8" s="349" t="s">
        <v>182</v>
      </c>
      <c r="C8" s="428" t="s">
        <v>133</v>
      </c>
      <c r="D8" s="960" t="s">
        <v>183</v>
      </c>
      <c r="E8" s="960"/>
      <c r="F8" s="960"/>
      <c r="G8" s="962"/>
      <c r="H8" s="959" t="s">
        <v>57</v>
      </c>
      <c r="I8" s="960"/>
      <c r="J8" s="961"/>
      <c r="K8" s="350">
        <v>3617</v>
      </c>
      <c r="L8" s="680">
        <v>0</v>
      </c>
      <c r="M8" s="522">
        <f>IF($E$5="Ano",0,L8)</f>
        <v>0</v>
      </c>
      <c r="N8" s="346">
        <f>K8*M8</f>
        <v>0</v>
      </c>
      <c r="O8" s="17"/>
      <c r="P8" s="751">
        <f>L8+ŠK!L8</f>
        <v>0</v>
      </c>
      <c r="Q8" s="740">
        <f>N8+ŠK!N8</f>
        <v>0</v>
      </c>
      <c r="R8" s="324"/>
      <c r="S8" s="325">
        <f>M8*1/120</f>
        <v>0</v>
      </c>
      <c r="T8" s="325"/>
      <c r="U8" s="325"/>
      <c r="V8" s="326"/>
      <c r="W8" s="389"/>
      <c r="X8" s="327"/>
      <c r="Y8" s="328">
        <f>IF($M8&lt;&gt;0,"X",0)</f>
        <v>0</v>
      </c>
      <c r="Z8" s="326">
        <f>IF($M8&lt;&gt;0,"XXX",0)</f>
        <v>0</v>
      </c>
      <c r="AA8" s="326">
        <f>IF($M8&lt;&gt;0,"XXX",0)</f>
        <v>0</v>
      </c>
      <c r="AB8" s="326">
        <f>IF($M8&lt;&gt;0,"XXX",0)</f>
        <v>0</v>
      </c>
      <c r="AC8" s="329"/>
      <c r="AD8" s="330"/>
    </row>
    <row r="9" spans="2:30" s="1" customFormat="1" ht="30" hidden="1" customHeight="1" x14ac:dyDescent="0.25">
      <c r="B9" s="351"/>
      <c r="C9" s="352"/>
      <c r="D9" s="352"/>
      <c r="E9" s="352"/>
      <c r="F9" s="352"/>
      <c r="G9" s="659"/>
      <c r="H9" s="353"/>
      <c r="I9" s="354"/>
      <c r="J9" s="355"/>
      <c r="K9" s="356"/>
      <c r="L9" s="3"/>
      <c r="M9" s="523"/>
      <c r="N9" s="347"/>
      <c r="O9" s="17"/>
      <c r="P9" s="752"/>
      <c r="Q9" s="741"/>
      <c r="R9" s="331"/>
      <c r="S9" s="332"/>
      <c r="T9" s="332"/>
      <c r="U9" s="332"/>
      <c r="V9" s="333"/>
      <c r="W9" s="390"/>
      <c r="X9" s="334"/>
      <c r="Y9" s="335"/>
      <c r="Z9" s="333"/>
      <c r="AA9" s="333"/>
      <c r="AB9" s="333"/>
      <c r="AC9" s="336"/>
      <c r="AD9" s="337"/>
    </row>
    <row r="10" spans="2:30" s="1" customFormat="1" ht="30" customHeight="1" thickBot="1" x14ac:dyDescent="0.3">
      <c r="B10" s="357" t="s">
        <v>184</v>
      </c>
      <c r="C10" s="428" t="s">
        <v>133</v>
      </c>
      <c r="D10" s="957" t="s">
        <v>185</v>
      </c>
      <c r="E10" s="957"/>
      <c r="F10" s="957"/>
      <c r="G10" s="963"/>
      <c r="H10" s="956" t="s">
        <v>58</v>
      </c>
      <c r="I10" s="957"/>
      <c r="J10" s="958"/>
      <c r="K10" s="358">
        <v>5871</v>
      </c>
      <c r="L10" s="676">
        <v>0</v>
      </c>
      <c r="M10" s="524">
        <f>IF($E$5="Ano",0,L10)</f>
        <v>0</v>
      </c>
      <c r="N10" s="348">
        <f>K10*M10</f>
        <v>0</v>
      </c>
      <c r="O10" s="17"/>
      <c r="P10" s="751">
        <f>L10+ŠK!L10</f>
        <v>0</v>
      </c>
      <c r="Q10" s="740">
        <f>N10+ŠK!N10</f>
        <v>0</v>
      </c>
      <c r="R10" s="338"/>
      <c r="S10" s="339">
        <f>M10*1/120</f>
        <v>0</v>
      </c>
      <c r="T10" s="339"/>
      <c r="U10" s="339"/>
      <c r="V10" s="340"/>
      <c r="W10" s="391"/>
      <c r="X10" s="341"/>
      <c r="Y10" s="342">
        <f>IF($M10&lt;&gt;0,"X",0)</f>
        <v>0</v>
      </c>
      <c r="Z10" s="340">
        <f>IF($M10&lt;&gt;0,"XXX",0)</f>
        <v>0</v>
      </c>
      <c r="AA10" s="340">
        <f>IF($M10&lt;&gt;0,"XXX",0)</f>
        <v>0</v>
      </c>
      <c r="AB10" s="340">
        <f>IF($M10&lt;&gt;0,"XXX",0)</f>
        <v>0</v>
      </c>
      <c r="AC10" s="343"/>
      <c r="AD10" s="344"/>
    </row>
    <row r="11" spans="2:30" s="1" customFormat="1" ht="30" hidden="1" customHeight="1" x14ac:dyDescent="0.25">
      <c r="B11" s="357"/>
      <c r="C11" s="761"/>
      <c r="D11" s="761"/>
      <c r="E11" s="761"/>
      <c r="F11" s="761"/>
      <c r="G11" s="354"/>
      <c r="H11" s="353"/>
      <c r="I11" s="354"/>
      <c r="J11" s="663"/>
      <c r="K11" s="358"/>
      <c r="L11" s="2"/>
      <c r="M11" s="523"/>
      <c r="N11" s="348"/>
      <c r="O11" s="17"/>
      <c r="P11" s="753"/>
      <c r="Q11" s="742"/>
      <c r="R11" s="338"/>
      <c r="S11" s="339"/>
      <c r="T11" s="339"/>
      <c r="U11" s="339"/>
      <c r="V11" s="340"/>
      <c r="W11" s="391"/>
      <c r="X11" s="341"/>
      <c r="Y11" s="342"/>
      <c r="Z11" s="340"/>
      <c r="AA11" s="340"/>
      <c r="AB11" s="340"/>
      <c r="AC11" s="343"/>
      <c r="AD11" s="344"/>
    </row>
    <row r="12" spans="2:30" s="1" customFormat="1" ht="30" customHeight="1" thickBot="1" x14ac:dyDescent="0.3">
      <c r="B12" s="357" t="s">
        <v>186</v>
      </c>
      <c r="C12" s="428" t="s">
        <v>133</v>
      </c>
      <c r="D12" s="957" t="s">
        <v>187</v>
      </c>
      <c r="E12" s="957"/>
      <c r="F12" s="957"/>
      <c r="G12" s="963"/>
      <c r="H12" s="956" t="s">
        <v>60</v>
      </c>
      <c r="I12" s="957"/>
      <c r="J12" s="958"/>
      <c r="K12" s="358">
        <v>4849</v>
      </c>
      <c r="L12" s="676">
        <v>0</v>
      </c>
      <c r="M12" s="524">
        <f>IF($E$5="Ano",0,L12)</f>
        <v>0</v>
      </c>
      <c r="N12" s="348">
        <f>K12*M12</f>
        <v>0</v>
      </c>
      <c r="O12" s="17"/>
      <c r="P12" s="751">
        <f>L12+ŠK!L12</f>
        <v>0</v>
      </c>
      <c r="Q12" s="740">
        <f>N12+ŠK!N12</f>
        <v>0</v>
      </c>
      <c r="R12" s="338"/>
      <c r="S12" s="339">
        <f>M12*1/24</f>
        <v>0</v>
      </c>
      <c r="T12" s="339"/>
      <c r="U12" s="339"/>
      <c r="V12" s="340"/>
      <c r="W12" s="391"/>
      <c r="X12" s="341"/>
      <c r="Y12" s="342">
        <f>IF($M12&lt;&gt;0,"X",0)</f>
        <v>0</v>
      </c>
      <c r="Z12" s="340">
        <f>IF($M12&lt;&gt;0,"XXX",0)</f>
        <v>0</v>
      </c>
      <c r="AA12" s="340">
        <f>IF($M12&lt;&gt;0,"XXX",0)</f>
        <v>0</v>
      </c>
      <c r="AB12" s="340">
        <f>IF($M12&lt;&gt;0,"XXX",0)</f>
        <v>0</v>
      </c>
      <c r="AC12" s="343"/>
      <c r="AD12" s="344"/>
    </row>
    <row r="13" spans="2:30" s="1" customFormat="1" ht="30" hidden="1" customHeight="1" x14ac:dyDescent="0.25">
      <c r="B13" s="357"/>
      <c r="C13" s="761"/>
      <c r="D13" s="761"/>
      <c r="E13" s="761"/>
      <c r="F13" s="761"/>
      <c r="G13" s="354"/>
      <c r="H13" s="353"/>
      <c r="I13" s="354"/>
      <c r="J13" s="663"/>
      <c r="K13" s="358"/>
      <c r="L13" s="2"/>
      <c r="M13" s="525"/>
      <c r="N13" s="348"/>
      <c r="O13" s="17"/>
      <c r="P13" s="753"/>
      <c r="Q13" s="742"/>
      <c r="R13" s="338"/>
      <c r="S13" s="339"/>
      <c r="T13" s="339"/>
      <c r="U13" s="339"/>
      <c r="V13" s="340"/>
      <c r="W13" s="391"/>
      <c r="X13" s="341"/>
      <c r="Y13" s="342"/>
      <c r="Z13" s="340"/>
      <c r="AA13" s="340"/>
      <c r="AB13" s="340"/>
      <c r="AC13" s="343"/>
      <c r="AD13" s="344"/>
    </row>
    <row r="14" spans="2:30" s="1" customFormat="1" ht="30" customHeight="1" thickBot="1" x14ac:dyDescent="0.3">
      <c r="B14" s="357" t="s">
        <v>188</v>
      </c>
      <c r="C14" s="428" t="s">
        <v>133</v>
      </c>
      <c r="D14" s="957" t="s">
        <v>294</v>
      </c>
      <c r="E14" s="957"/>
      <c r="F14" s="957"/>
      <c r="G14" s="963"/>
      <c r="H14" s="956" t="s">
        <v>56</v>
      </c>
      <c r="I14" s="957"/>
      <c r="J14" s="958"/>
      <c r="K14" s="358">
        <v>3480</v>
      </c>
      <c r="L14" s="676">
        <v>0</v>
      </c>
      <c r="M14" s="524">
        <f>L14</f>
        <v>0</v>
      </c>
      <c r="N14" s="348">
        <f>K14*M14</f>
        <v>0</v>
      </c>
      <c r="O14" s="17"/>
      <c r="P14" s="751">
        <f>L14+ŠK!L14</f>
        <v>0</v>
      </c>
      <c r="Q14" s="740">
        <f>N14+ŠK!N14</f>
        <v>0</v>
      </c>
      <c r="R14" s="338">
        <f>IF(M14&lt;&gt;0,"*",0)</f>
        <v>0</v>
      </c>
      <c r="S14" s="339"/>
      <c r="T14" s="339"/>
      <c r="U14" s="339"/>
      <c r="V14" s="340"/>
      <c r="W14" s="391"/>
      <c r="X14" s="341"/>
      <c r="Y14" s="342"/>
      <c r="Z14" s="340"/>
      <c r="AA14" s="340"/>
      <c r="AB14" s="340"/>
      <c r="AC14" s="345">
        <f>M14/2</f>
        <v>0</v>
      </c>
      <c r="AD14" s="344">
        <f>M14/3</f>
        <v>0</v>
      </c>
    </row>
    <row r="15" spans="2:30" s="1" customFormat="1" ht="30" hidden="1" customHeight="1" x14ac:dyDescent="0.25">
      <c r="B15" s="357"/>
      <c r="C15" s="761"/>
      <c r="D15" s="761"/>
      <c r="E15" s="761"/>
      <c r="F15" s="761"/>
      <c r="G15" s="354"/>
      <c r="H15" s="353"/>
      <c r="I15" s="354"/>
      <c r="J15" s="663"/>
      <c r="K15" s="358"/>
      <c r="L15" s="2"/>
      <c r="M15" s="525"/>
      <c r="N15" s="348"/>
      <c r="O15" s="17"/>
      <c r="P15" s="753"/>
      <c r="Q15" s="742"/>
      <c r="R15" s="338"/>
      <c r="S15" s="339"/>
      <c r="T15" s="339"/>
      <c r="U15" s="339"/>
      <c r="V15" s="340"/>
      <c r="W15" s="391"/>
      <c r="X15" s="341"/>
      <c r="Y15" s="342"/>
      <c r="Z15" s="340"/>
      <c r="AA15" s="340"/>
      <c r="AB15" s="340"/>
      <c r="AC15" s="343"/>
      <c r="AD15" s="344"/>
    </row>
    <row r="16" spans="2:30" s="1" customFormat="1" ht="30" customHeight="1" thickBot="1" x14ac:dyDescent="0.3">
      <c r="B16" s="357" t="s">
        <v>189</v>
      </c>
      <c r="C16" s="426">
        <v>43103</v>
      </c>
      <c r="D16" s="957" t="s">
        <v>299</v>
      </c>
      <c r="E16" s="957"/>
      <c r="F16" s="957"/>
      <c r="G16" s="963"/>
      <c r="H16" s="956" t="s">
        <v>56</v>
      </c>
      <c r="I16" s="957"/>
      <c r="J16" s="958"/>
      <c r="K16" s="358">
        <v>3480</v>
      </c>
      <c r="L16" s="676">
        <v>0</v>
      </c>
      <c r="M16" s="524">
        <f>IF($E$5="Ano",0,L16)</f>
        <v>0</v>
      </c>
      <c r="N16" s="348">
        <f>K16*M16</f>
        <v>0</v>
      </c>
      <c r="O16" s="17"/>
      <c r="P16" s="751">
        <f>L16+ŠK!L16</f>
        <v>0</v>
      </c>
      <c r="Q16" s="740">
        <f>N16+ŠK!N16</f>
        <v>0</v>
      </c>
      <c r="R16" s="338">
        <f>IF(M16&lt;&gt;0,"*",0)</f>
        <v>0</v>
      </c>
      <c r="S16" s="339"/>
      <c r="T16" s="339"/>
      <c r="U16" s="339"/>
      <c r="V16" s="340"/>
      <c r="W16" s="391"/>
      <c r="X16" s="341"/>
      <c r="Y16" s="342"/>
      <c r="Z16" s="340"/>
      <c r="AA16" s="340"/>
      <c r="AB16" s="340"/>
      <c r="AC16" s="345">
        <f>M16/2</f>
        <v>0</v>
      </c>
      <c r="AD16" s="344">
        <f>M16/3</f>
        <v>0</v>
      </c>
    </row>
    <row r="17" spans="2:30" s="1" customFormat="1" ht="30" hidden="1" customHeight="1" x14ac:dyDescent="0.25">
      <c r="B17" s="357"/>
      <c r="C17" s="761"/>
      <c r="D17" s="761"/>
      <c r="E17" s="761"/>
      <c r="F17" s="761"/>
      <c r="G17" s="354"/>
      <c r="H17" s="353"/>
      <c r="I17" s="354"/>
      <c r="J17" s="663"/>
      <c r="K17" s="358"/>
      <c r="L17" s="2"/>
      <c r="M17" s="525"/>
      <c r="N17" s="348"/>
      <c r="O17" s="17"/>
      <c r="P17" s="753"/>
      <c r="Q17" s="742"/>
      <c r="R17" s="338"/>
      <c r="S17" s="339"/>
      <c r="T17" s="339"/>
      <c r="U17" s="339"/>
      <c r="V17" s="340"/>
      <c r="W17" s="391"/>
      <c r="X17" s="341"/>
      <c r="Y17" s="342"/>
      <c r="Z17" s="340"/>
      <c r="AA17" s="340"/>
      <c r="AB17" s="340"/>
      <c r="AC17" s="345"/>
      <c r="AD17" s="344"/>
    </row>
    <row r="18" spans="2:30" s="1" customFormat="1" ht="30" customHeight="1" thickBot="1" x14ac:dyDescent="0.3">
      <c r="B18" s="357" t="s">
        <v>190</v>
      </c>
      <c r="C18" s="428" t="s">
        <v>133</v>
      </c>
      <c r="D18" s="957" t="s">
        <v>191</v>
      </c>
      <c r="E18" s="957"/>
      <c r="F18" s="957"/>
      <c r="G18" s="963"/>
      <c r="H18" s="956" t="s">
        <v>192</v>
      </c>
      <c r="I18" s="957"/>
      <c r="J18" s="958"/>
      <c r="K18" s="358">
        <v>8456</v>
      </c>
      <c r="L18" s="676">
        <v>0</v>
      </c>
      <c r="M18" s="524">
        <f>L18</f>
        <v>0</v>
      </c>
      <c r="N18" s="348">
        <f>K18*M18</f>
        <v>0</v>
      </c>
      <c r="O18" s="17"/>
      <c r="P18" s="751">
        <f>L18+ŠK!L18</f>
        <v>0</v>
      </c>
      <c r="Q18" s="740">
        <f>N18+ŠK!N18</f>
        <v>0</v>
      </c>
      <c r="R18" s="338">
        <f>M18*3</f>
        <v>0</v>
      </c>
      <c r="S18" s="339"/>
      <c r="T18" s="339"/>
      <c r="U18" s="339"/>
      <c r="V18" s="340"/>
      <c r="W18" s="391"/>
      <c r="X18" s="341"/>
      <c r="Y18" s="342"/>
      <c r="Z18" s="340"/>
      <c r="AA18" s="340"/>
      <c r="AB18" s="340"/>
      <c r="AC18" s="345">
        <f>R18</f>
        <v>0</v>
      </c>
      <c r="AD18" s="344">
        <f>R18/2</f>
        <v>0</v>
      </c>
    </row>
    <row r="19" spans="2:30" s="1" customFormat="1" ht="30" hidden="1" customHeight="1" x14ac:dyDescent="0.25">
      <c r="B19" s="357"/>
      <c r="C19" s="761"/>
      <c r="D19" s="761"/>
      <c r="E19" s="761"/>
      <c r="F19" s="761"/>
      <c r="G19" s="354"/>
      <c r="H19" s="353"/>
      <c r="I19" s="354"/>
      <c r="J19" s="663"/>
      <c r="K19" s="358"/>
      <c r="L19" s="2"/>
      <c r="M19" s="525"/>
      <c r="N19" s="348"/>
      <c r="O19" s="17"/>
      <c r="P19" s="753"/>
      <c r="Q19" s="742"/>
      <c r="R19" s="338"/>
      <c r="S19" s="339"/>
      <c r="T19" s="339"/>
      <c r="U19" s="339"/>
      <c r="V19" s="340"/>
      <c r="W19" s="391"/>
      <c r="X19" s="341"/>
      <c r="Y19" s="342"/>
      <c r="Z19" s="340"/>
      <c r="AA19" s="340"/>
      <c r="AB19" s="340"/>
      <c r="AC19" s="345"/>
      <c r="AD19" s="344"/>
    </row>
    <row r="20" spans="2:30" s="1" customFormat="1" ht="30" customHeight="1" thickBot="1" x14ac:dyDescent="0.3">
      <c r="B20" s="357" t="s">
        <v>193</v>
      </c>
      <c r="C20" s="428" t="s">
        <v>133</v>
      </c>
      <c r="D20" s="957" t="s">
        <v>103</v>
      </c>
      <c r="E20" s="957"/>
      <c r="F20" s="957"/>
      <c r="G20" s="963"/>
      <c r="H20" s="956" t="s">
        <v>151</v>
      </c>
      <c r="I20" s="957"/>
      <c r="J20" s="958"/>
      <c r="K20" s="358">
        <v>9010</v>
      </c>
      <c r="L20" s="676">
        <v>0</v>
      </c>
      <c r="M20" s="524">
        <f>L20</f>
        <v>0</v>
      </c>
      <c r="N20" s="348">
        <f>K20*M20</f>
        <v>0</v>
      </c>
      <c r="O20" s="17"/>
      <c r="P20" s="751">
        <f>L20+ŠK!L20</f>
        <v>0</v>
      </c>
      <c r="Q20" s="740">
        <f>N20+ŠK!N20</f>
        <v>0</v>
      </c>
      <c r="R20" s="338">
        <f>2*M20</f>
        <v>0</v>
      </c>
      <c r="S20" s="339"/>
      <c r="T20" s="339"/>
      <c r="U20" s="339"/>
      <c r="V20" s="340"/>
      <c r="W20" s="391"/>
      <c r="X20" s="341"/>
      <c r="Y20" s="342"/>
      <c r="Z20" s="340"/>
      <c r="AA20" s="340"/>
      <c r="AB20" s="340"/>
      <c r="AC20" s="345">
        <f t="shared" ref="AC20" si="0">R20</f>
        <v>0</v>
      </c>
      <c r="AD20" s="344">
        <f>R20/2</f>
        <v>0</v>
      </c>
    </row>
    <row r="21" spans="2:30" s="1" customFormat="1" ht="30" hidden="1" customHeight="1" x14ac:dyDescent="0.25">
      <c r="B21" s="357"/>
      <c r="C21" s="761"/>
      <c r="D21" s="761"/>
      <c r="E21" s="761"/>
      <c r="F21" s="761"/>
      <c r="G21" s="354"/>
      <c r="H21" s="353"/>
      <c r="I21" s="354"/>
      <c r="J21" s="663"/>
      <c r="K21" s="358"/>
      <c r="L21" s="2"/>
      <c r="M21" s="525"/>
      <c r="N21" s="348"/>
      <c r="O21" s="17"/>
      <c r="P21" s="753"/>
      <c r="Q21" s="742"/>
      <c r="R21" s="338"/>
      <c r="S21" s="339"/>
      <c r="T21" s="339"/>
      <c r="U21" s="339"/>
      <c r="V21" s="340"/>
      <c r="W21" s="391"/>
      <c r="X21" s="341"/>
      <c r="Y21" s="342"/>
      <c r="Z21" s="340"/>
      <c r="AA21" s="340"/>
      <c r="AB21" s="340"/>
      <c r="AC21" s="345"/>
      <c r="AD21" s="344"/>
    </row>
    <row r="22" spans="2:30" s="1" customFormat="1" ht="39.75" customHeight="1" thickBot="1" x14ac:dyDescent="0.3">
      <c r="B22" s="357" t="s">
        <v>194</v>
      </c>
      <c r="C22" s="428" t="s">
        <v>133</v>
      </c>
      <c r="D22" s="957" t="s">
        <v>195</v>
      </c>
      <c r="E22" s="957"/>
      <c r="F22" s="957"/>
      <c r="G22" s="963"/>
      <c r="H22" s="956" t="s">
        <v>154</v>
      </c>
      <c r="I22" s="957"/>
      <c r="J22" s="958"/>
      <c r="K22" s="358">
        <v>8150</v>
      </c>
      <c r="L22" s="676">
        <v>0</v>
      </c>
      <c r="M22" s="524">
        <f>L22</f>
        <v>0</v>
      </c>
      <c r="N22" s="348">
        <f>K22*M22</f>
        <v>0</v>
      </c>
      <c r="O22" s="17"/>
      <c r="P22" s="751">
        <f>L22+ŠK!L22</f>
        <v>0</v>
      </c>
      <c r="Q22" s="740">
        <f>N22+ŠK!N22</f>
        <v>0</v>
      </c>
      <c r="R22" s="338">
        <f>2*M22</f>
        <v>0</v>
      </c>
      <c r="S22" s="339"/>
      <c r="T22" s="339"/>
      <c r="U22" s="339"/>
      <c r="V22" s="340"/>
      <c r="W22" s="391"/>
      <c r="X22" s="341"/>
      <c r="Y22" s="342"/>
      <c r="Z22" s="340"/>
      <c r="AA22" s="340"/>
      <c r="AB22" s="340"/>
      <c r="AC22" s="345">
        <f>R22</f>
        <v>0</v>
      </c>
      <c r="AD22" s="344">
        <f>AC22/2</f>
        <v>0</v>
      </c>
    </row>
    <row r="23" spans="2:30" s="1" customFormat="1" ht="30" hidden="1" customHeight="1" x14ac:dyDescent="0.25">
      <c r="B23" s="357"/>
      <c r="C23" s="761"/>
      <c r="D23" s="761"/>
      <c r="E23" s="761"/>
      <c r="F23" s="761"/>
      <c r="G23" s="354"/>
      <c r="H23" s="353"/>
      <c r="I23" s="354"/>
      <c r="J23" s="663"/>
      <c r="K23" s="358"/>
      <c r="L23" s="2"/>
      <c r="M23" s="525"/>
      <c r="N23" s="348"/>
      <c r="O23" s="17"/>
      <c r="P23" s="753"/>
      <c r="Q23" s="742"/>
      <c r="R23" s="338"/>
      <c r="S23" s="339"/>
      <c r="T23" s="339"/>
      <c r="U23" s="339"/>
      <c r="V23" s="340"/>
      <c r="W23" s="391"/>
      <c r="X23" s="341"/>
      <c r="Y23" s="342"/>
      <c r="Z23" s="340"/>
      <c r="AA23" s="340"/>
      <c r="AB23" s="340"/>
      <c r="AC23" s="345"/>
      <c r="AD23" s="344"/>
    </row>
    <row r="24" spans="2:30" s="1" customFormat="1" ht="30" customHeight="1" thickBot="1" x14ac:dyDescent="0.3">
      <c r="B24" s="357" t="s">
        <v>196</v>
      </c>
      <c r="C24" s="425" t="s">
        <v>112</v>
      </c>
      <c r="D24" s="957" t="s">
        <v>197</v>
      </c>
      <c r="E24" s="957"/>
      <c r="F24" s="957"/>
      <c r="G24" s="963"/>
      <c r="H24" s="956" t="s">
        <v>110</v>
      </c>
      <c r="I24" s="957"/>
      <c r="J24" s="958"/>
      <c r="K24" s="358">
        <v>11030</v>
      </c>
      <c r="L24" s="676">
        <v>0</v>
      </c>
      <c r="M24" s="524">
        <f>L24</f>
        <v>0</v>
      </c>
      <c r="N24" s="348">
        <f>K24*M24</f>
        <v>0</v>
      </c>
      <c r="O24" s="17"/>
      <c r="P24" s="751">
        <f>L24+ŠK!L24</f>
        <v>0</v>
      </c>
      <c r="Q24" s="740">
        <f>N24+ŠK!N24</f>
        <v>0</v>
      </c>
      <c r="R24" s="338">
        <f>M24</f>
        <v>0</v>
      </c>
      <c r="S24" s="339"/>
      <c r="T24" s="339"/>
      <c r="U24" s="339"/>
      <c r="V24" s="340"/>
      <c r="W24" s="391"/>
      <c r="X24" s="341"/>
      <c r="Y24" s="342"/>
      <c r="Z24" s="340"/>
      <c r="AA24" s="340"/>
      <c r="AB24" s="340"/>
      <c r="AC24" s="345">
        <f t="shared" ref="AC24" si="1">R24</f>
        <v>0</v>
      </c>
      <c r="AD24" s="344">
        <f>R24</f>
        <v>0</v>
      </c>
    </row>
    <row r="25" spans="2:30" s="1" customFormat="1" ht="30" hidden="1" customHeight="1" x14ac:dyDescent="0.25">
      <c r="B25" s="357"/>
      <c r="C25" s="761"/>
      <c r="D25" s="761"/>
      <c r="E25" s="761"/>
      <c r="F25" s="761"/>
      <c r="G25" s="354"/>
      <c r="H25" s="353"/>
      <c r="I25" s="354"/>
      <c r="J25" s="663"/>
      <c r="K25" s="358"/>
      <c r="L25" s="2"/>
      <c r="M25" s="525"/>
      <c r="N25" s="348"/>
      <c r="O25" s="17"/>
      <c r="P25" s="753"/>
      <c r="Q25" s="742"/>
      <c r="R25" s="338"/>
      <c r="S25" s="339"/>
      <c r="T25" s="339"/>
      <c r="U25" s="339"/>
      <c r="V25" s="340"/>
      <c r="W25" s="391"/>
      <c r="X25" s="341"/>
      <c r="Y25" s="342"/>
      <c r="Z25" s="340"/>
      <c r="AA25" s="340"/>
      <c r="AB25" s="340"/>
      <c r="AC25" s="345"/>
      <c r="AD25" s="344"/>
    </row>
    <row r="26" spans="2:30" s="1" customFormat="1" ht="45.75" customHeight="1" thickBot="1" x14ac:dyDescent="0.3">
      <c r="B26" s="357" t="s">
        <v>198</v>
      </c>
      <c r="C26" s="428" t="s">
        <v>133</v>
      </c>
      <c r="D26" s="957" t="s">
        <v>199</v>
      </c>
      <c r="E26" s="957"/>
      <c r="F26" s="957"/>
      <c r="G26" s="963"/>
      <c r="H26" s="956" t="s">
        <v>107</v>
      </c>
      <c r="I26" s="957"/>
      <c r="J26" s="958"/>
      <c r="K26" s="358">
        <v>5637</v>
      </c>
      <c r="L26" s="676">
        <v>0</v>
      </c>
      <c r="M26" s="524">
        <f>L26</f>
        <v>0</v>
      </c>
      <c r="N26" s="348">
        <f>K26*M26</f>
        <v>0</v>
      </c>
      <c r="O26" s="17"/>
      <c r="P26" s="751">
        <f>L26+ŠK!L26</f>
        <v>0</v>
      </c>
      <c r="Q26" s="740">
        <f>N26+ŠK!N26</f>
        <v>0</v>
      </c>
      <c r="R26" s="338">
        <f>2*M26</f>
        <v>0</v>
      </c>
      <c r="S26" s="339"/>
      <c r="T26" s="339"/>
      <c r="U26" s="339"/>
      <c r="V26" s="340"/>
      <c r="W26" s="391"/>
      <c r="X26" s="341"/>
      <c r="Y26" s="342"/>
      <c r="Z26" s="340"/>
      <c r="AA26" s="340"/>
      <c r="AB26" s="340"/>
      <c r="AC26" s="345">
        <f>R26/2</f>
        <v>0</v>
      </c>
      <c r="AD26" s="344">
        <f>R26/4</f>
        <v>0</v>
      </c>
    </row>
    <row r="27" spans="2:30" s="1" customFormat="1" ht="30" hidden="1" customHeight="1" x14ac:dyDescent="0.25">
      <c r="B27" s="357"/>
      <c r="C27" s="433"/>
      <c r="D27" s="433"/>
      <c r="E27" s="433"/>
      <c r="F27" s="433"/>
      <c r="G27" s="354"/>
      <c r="H27" s="353"/>
      <c r="I27" s="354"/>
      <c r="J27" s="663"/>
      <c r="K27" s="358"/>
      <c r="L27" s="2"/>
      <c r="M27" s="525"/>
      <c r="N27" s="348"/>
      <c r="O27" s="17"/>
      <c r="P27" s="753"/>
      <c r="Q27" s="742"/>
      <c r="R27" s="338"/>
      <c r="S27" s="339"/>
      <c r="T27" s="339"/>
      <c r="U27" s="339"/>
      <c r="V27" s="340"/>
      <c r="W27" s="391"/>
      <c r="X27" s="341"/>
      <c r="Y27" s="342"/>
      <c r="Z27" s="340"/>
      <c r="AA27" s="340"/>
      <c r="AB27" s="340"/>
      <c r="AC27" s="345"/>
      <c r="AD27" s="344"/>
    </row>
    <row r="28" spans="2:30" s="1" customFormat="1" ht="30" customHeight="1" thickBot="1" x14ac:dyDescent="0.3">
      <c r="B28" s="357" t="s">
        <v>200</v>
      </c>
      <c r="C28" s="425" t="s">
        <v>112</v>
      </c>
      <c r="D28" s="894" t="s">
        <v>280</v>
      </c>
      <c r="E28" s="895"/>
      <c r="F28" s="895"/>
      <c r="G28" s="896"/>
      <c r="H28" s="956" t="s">
        <v>113</v>
      </c>
      <c r="I28" s="957"/>
      <c r="J28" s="958"/>
      <c r="K28" s="358">
        <f>IF(D28="",0,LEFT(RIGHT(D28,8),2)*2000)</f>
        <v>128000</v>
      </c>
      <c r="L28" s="676">
        <v>0</v>
      </c>
      <c r="M28" s="525">
        <f>K28*L28</f>
        <v>0</v>
      </c>
      <c r="N28" s="348">
        <f>K28*L28</f>
        <v>0</v>
      </c>
      <c r="O28" s="17"/>
      <c r="P28" s="751">
        <f>L28+ŠK!L28</f>
        <v>0</v>
      </c>
      <c r="Q28" s="740">
        <f>N28+ŠK!N28</f>
        <v>0</v>
      </c>
      <c r="R28" s="338"/>
      <c r="S28" s="339"/>
      <c r="T28" s="339"/>
      <c r="U28" s="339"/>
      <c r="V28" s="339">
        <f>M28/128000</f>
        <v>0</v>
      </c>
      <c r="W28" s="391"/>
      <c r="X28" s="341"/>
      <c r="Y28" s="342">
        <f>IF($M28&lt;&gt;0,"X",0)</f>
        <v>0</v>
      </c>
      <c r="Z28" s="340">
        <f>IF($M28&lt;&gt;0,"XXX",0)</f>
        <v>0</v>
      </c>
      <c r="AA28" s="340">
        <f>IF($M28&lt;&gt;0,"XXX",0)</f>
        <v>0</v>
      </c>
      <c r="AB28" s="340">
        <f>IF($M28&lt;&gt;0,"XXX",0)</f>
        <v>0</v>
      </c>
      <c r="AC28" s="343"/>
      <c r="AD28" s="344"/>
    </row>
    <row r="29" spans="2:30" s="1" customFormat="1" ht="30" hidden="1" customHeight="1" x14ac:dyDescent="0.25">
      <c r="B29" s="357"/>
      <c r="C29" s="433"/>
      <c r="D29" s="433"/>
      <c r="E29" s="433"/>
      <c r="F29" s="433"/>
      <c r="G29" s="354"/>
      <c r="H29" s="353"/>
      <c r="I29" s="354"/>
      <c r="J29" s="663"/>
      <c r="K29" s="358"/>
      <c r="L29" s="2"/>
      <c r="M29" s="525"/>
      <c r="N29" s="348"/>
      <c r="O29" s="17"/>
      <c r="P29" s="753"/>
      <c r="Q29" s="742"/>
      <c r="R29" s="338"/>
      <c r="S29" s="339"/>
      <c r="T29" s="339"/>
      <c r="U29" s="339"/>
      <c r="V29" s="340"/>
      <c r="W29" s="391"/>
      <c r="X29" s="341"/>
      <c r="Y29" s="342"/>
      <c r="Z29" s="340"/>
      <c r="AA29" s="340"/>
      <c r="AB29" s="340"/>
      <c r="AC29" s="345"/>
      <c r="AD29" s="344"/>
    </row>
    <row r="30" spans="2:30" s="1" customFormat="1" ht="30" customHeight="1" thickBot="1" x14ac:dyDescent="0.3">
      <c r="B30" s="357" t="s">
        <v>201</v>
      </c>
      <c r="C30" s="428" t="s">
        <v>133</v>
      </c>
      <c r="D30" s="957" t="s">
        <v>202</v>
      </c>
      <c r="E30" s="957"/>
      <c r="F30" s="957"/>
      <c r="G30" s="963"/>
      <c r="H30" s="956" t="s">
        <v>171</v>
      </c>
      <c r="I30" s="957"/>
      <c r="J30" s="958"/>
      <c r="K30" s="358">
        <v>17833</v>
      </c>
      <c r="L30" s="676">
        <v>0</v>
      </c>
      <c r="M30" s="524">
        <f>L30</f>
        <v>0</v>
      </c>
      <c r="N30" s="348">
        <f>K30*M30</f>
        <v>0</v>
      </c>
      <c r="O30" s="17"/>
      <c r="P30" s="751">
        <f>L30+ŠK!L30</f>
        <v>0</v>
      </c>
      <c r="Q30" s="740">
        <f>N30+ŠK!N30</f>
        <v>0</v>
      </c>
      <c r="R30" s="338"/>
      <c r="S30" s="339"/>
      <c r="T30" s="339"/>
      <c r="U30" s="339"/>
      <c r="V30" s="340"/>
      <c r="W30" s="391">
        <f>M30</f>
        <v>0</v>
      </c>
      <c r="X30" s="341"/>
      <c r="Y30" s="342">
        <f>IF($M30&lt;&gt;0,"X",0)</f>
        <v>0</v>
      </c>
      <c r="Z30" s="340">
        <f>IF($M30&lt;&gt;0,"XXX",0)</f>
        <v>0</v>
      </c>
      <c r="AA30" s="340">
        <f>IF($M30&lt;&gt;0,"XXX",0)</f>
        <v>0</v>
      </c>
      <c r="AB30" s="340">
        <f>IF($M30&lt;&gt;0,"XXX",0)</f>
        <v>0</v>
      </c>
      <c r="AC30" s="345"/>
      <c r="AD30" s="344"/>
    </row>
    <row r="31" spans="2:30" s="1" customFormat="1" ht="30" hidden="1" customHeight="1" x14ac:dyDescent="0.25">
      <c r="B31" s="357"/>
      <c r="C31" s="761"/>
      <c r="D31" s="761"/>
      <c r="E31" s="761"/>
      <c r="F31" s="761"/>
      <c r="G31" s="354"/>
      <c r="H31" s="353"/>
      <c r="I31" s="354"/>
      <c r="J31" s="663"/>
      <c r="K31" s="358"/>
      <c r="L31" s="2"/>
      <c r="M31" s="525"/>
      <c r="N31" s="348"/>
      <c r="O31" s="17"/>
      <c r="P31" s="753"/>
      <c r="Q31" s="742"/>
      <c r="R31" s="338"/>
      <c r="S31" s="339"/>
      <c r="T31" s="339"/>
      <c r="U31" s="339"/>
      <c r="V31" s="340"/>
      <c r="W31" s="391"/>
      <c r="X31" s="341"/>
      <c r="Y31" s="342"/>
      <c r="Z31" s="340"/>
      <c r="AA31" s="340"/>
      <c r="AB31" s="340"/>
      <c r="AC31" s="345"/>
      <c r="AD31" s="344"/>
    </row>
    <row r="32" spans="2:30" s="1" customFormat="1" ht="30" customHeight="1" thickBot="1" x14ac:dyDescent="0.3">
      <c r="B32" s="357" t="s">
        <v>203</v>
      </c>
      <c r="C32" s="428" t="s">
        <v>133</v>
      </c>
      <c r="D32" s="957" t="s">
        <v>204</v>
      </c>
      <c r="E32" s="957"/>
      <c r="F32" s="957"/>
      <c r="G32" s="963"/>
      <c r="H32" s="956" t="s">
        <v>116</v>
      </c>
      <c r="I32" s="957"/>
      <c r="J32" s="958"/>
      <c r="K32" s="358">
        <v>4412</v>
      </c>
      <c r="L32" s="676">
        <v>0</v>
      </c>
      <c r="M32" s="524">
        <f>L32</f>
        <v>0</v>
      </c>
      <c r="N32" s="348">
        <f>K32*M32</f>
        <v>0</v>
      </c>
      <c r="O32" s="17"/>
      <c r="P32" s="751">
        <f>L32+ŠK!L32</f>
        <v>0</v>
      </c>
      <c r="Q32" s="740">
        <f>N32+ŠK!N32</f>
        <v>0</v>
      </c>
      <c r="R32" s="338"/>
      <c r="S32" s="339"/>
      <c r="T32" s="339"/>
      <c r="U32" s="339"/>
      <c r="V32" s="340"/>
      <c r="W32" s="391">
        <f>M32</f>
        <v>0</v>
      </c>
      <c r="X32" s="341"/>
      <c r="Y32" s="342">
        <f>IF($M32&lt;&gt;0,"X",0)</f>
        <v>0</v>
      </c>
      <c r="Z32" s="340">
        <f>IF($M32&lt;&gt;0,"XXX",0)</f>
        <v>0</v>
      </c>
      <c r="AA32" s="340">
        <f>IF($M32&lt;&gt;0,"XXX",0)</f>
        <v>0</v>
      </c>
      <c r="AB32" s="340">
        <f>IF($M32&lt;&gt;0,"XXX",0)</f>
        <v>0</v>
      </c>
      <c r="AC32" s="345"/>
      <c r="AD32" s="344"/>
    </row>
    <row r="33" spans="2:30" s="1" customFormat="1" ht="30" hidden="1" customHeight="1" x14ac:dyDescent="0.25">
      <c r="B33" s="357"/>
      <c r="C33" s="761"/>
      <c r="D33" s="761"/>
      <c r="E33" s="761"/>
      <c r="F33" s="761"/>
      <c r="G33" s="354"/>
      <c r="H33" s="353"/>
      <c r="I33" s="354"/>
      <c r="J33" s="663"/>
      <c r="K33" s="358"/>
      <c r="L33" s="2"/>
      <c r="M33" s="525"/>
      <c r="N33" s="348"/>
      <c r="O33" s="17"/>
      <c r="P33" s="753"/>
      <c r="Q33" s="742"/>
      <c r="R33" s="338"/>
      <c r="S33" s="339"/>
      <c r="T33" s="339"/>
      <c r="U33" s="339"/>
      <c r="V33" s="340"/>
      <c r="W33" s="391"/>
      <c r="X33" s="341"/>
      <c r="Y33" s="342"/>
      <c r="Z33" s="340"/>
      <c r="AA33" s="340"/>
      <c r="AB33" s="340"/>
      <c r="AC33" s="345"/>
      <c r="AD33" s="344"/>
    </row>
    <row r="34" spans="2:30" s="1" customFormat="1" ht="30" customHeight="1" thickBot="1" x14ac:dyDescent="0.3">
      <c r="B34" s="357" t="s">
        <v>205</v>
      </c>
      <c r="C34" s="428" t="s">
        <v>133</v>
      </c>
      <c r="D34" s="957" t="s">
        <v>206</v>
      </c>
      <c r="E34" s="957"/>
      <c r="F34" s="957"/>
      <c r="G34" s="963"/>
      <c r="H34" s="956" t="s">
        <v>119</v>
      </c>
      <c r="I34" s="957"/>
      <c r="J34" s="958"/>
      <c r="K34" s="358">
        <v>6477</v>
      </c>
      <c r="L34" s="676">
        <v>0</v>
      </c>
      <c r="M34" s="524">
        <f>L34</f>
        <v>0</v>
      </c>
      <c r="N34" s="348">
        <f>K34*M34</f>
        <v>0</v>
      </c>
      <c r="O34" s="17"/>
      <c r="P34" s="751">
        <f>L34+ŠK!L34</f>
        <v>0</v>
      </c>
      <c r="Q34" s="740">
        <f>N34+ŠK!N34</f>
        <v>0</v>
      </c>
      <c r="R34" s="338"/>
      <c r="S34" s="339"/>
      <c r="T34" s="339"/>
      <c r="U34" s="339"/>
      <c r="V34" s="340"/>
      <c r="W34" s="391">
        <f>M34</f>
        <v>0</v>
      </c>
      <c r="X34" s="341"/>
      <c r="Y34" s="342">
        <f>IF($M34&lt;&gt;0,"X",0)</f>
        <v>0</v>
      </c>
      <c r="Z34" s="340">
        <f>IF($M34&lt;&gt;0,"XXX",0)</f>
        <v>0</v>
      </c>
      <c r="AA34" s="340">
        <f>IF($M34&lt;&gt;0,"XXX",0)</f>
        <v>0</v>
      </c>
      <c r="AB34" s="340">
        <f>IF($M34&lt;&gt;0,"XXX",0)</f>
        <v>0</v>
      </c>
      <c r="AC34" s="345"/>
      <c r="AD34" s="344"/>
    </row>
    <row r="35" spans="2:30" s="1" customFormat="1" ht="18" thickBot="1" x14ac:dyDescent="0.3">
      <c r="B35" s="374" t="s">
        <v>82</v>
      </c>
      <c r="C35" s="375"/>
      <c r="D35" s="375"/>
      <c r="E35" s="375"/>
      <c r="F35" s="375"/>
      <c r="G35" s="375"/>
      <c r="H35" s="955" t="str">
        <f>IF($N$7&gt;$F$5,"hodnota není v limitu"," možno ještě rozdělit")</f>
        <v xml:space="preserve"> možno ještě rozdělit</v>
      </c>
      <c r="I35" s="955"/>
      <c r="J35" s="955"/>
      <c r="K35" s="768">
        <f>IF($N$7&gt;$F$5," ",M35 )</f>
        <v>0</v>
      </c>
      <c r="L35" s="768"/>
      <c r="M35" s="376">
        <f>F5-N35</f>
        <v>0</v>
      </c>
      <c r="N35" s="360">
        <f>SUM(N8:N34)</f>
        <v>0</v>
      </c>
      <c r="O35" s="735">
        <f>IF(OR(Y8&lt;&gt;0,Y10&lt;&gt;0,Y12&lt;&gt;0,Y28&lt;&gt;0,Y30&lt;&gt;0,Y32&lt;&gt;0,Y34&lt;&gt;0),"1",0)</f>
        <v>0</v>
      </c>
      <c r="P35" s="747"/>
      <c r="Q35" s="747">
        <f>SUM(Q8:Q34)</f>
        <v>0</v>
      </c>
      <c r="R35" s="368">
        <v>54000</v>
      </c>
      <c r="S35" s="369">
        <v>50501</v>
      </c>
      <c r="T35" s="369">
        <v>52601</v>
      </c>
      <c r="U35" s="369">
        <v>52602</v>
      </c>
      <c r="V35" s="369">
        <v>52106</v>
      </c>
      <c r="W35" s="372">
        <v>51212</v>
      </c>
      <c r="X35" s="370">
        <v>51017</v>
      </c>
      <c r="Y35" s="371">
        <v>51010</v>
      </c>
      <c r="Z35" s="369">
        <v>51610</v>
      </c>
      <c r="AA35" s="369">
        <v>51710</v>
      </c>
      <c r="AB35" s="369">
        <v>51510</v>
      </c>
      <c r="AC35" s="372">
        <v>52510</v>
      </c>
      <c r="AD35" s="373">
        <v>60000</v>
      </c>
    </row>
    <row r="36" spans="2:30" s="1" customFormat="1" ht="21" customHeight="1" thickBot="1" x14ac:dyDescent="0.3">
      <c r="B36" s="723"/>
      <c r="C36" s="724"/>
      <c r="D36" s="725">
        <f>F36+G36+H36</f>
        <v>0</v>
      </c>
      <c r="E36" s="724"/>
      <c r="F36" s="725">
        <f>N8+N10+N12+N14+N18+N20+N22+N26+N30+N32+N34</f>
        <v>0</v>
      </c>
      <c r="G36" s="725">
        <f>N24+N28</f>
        <v>0</v>
      </c>
      <c r="H36" s="725">
        <f>N16</f>
        <v>0</v>
      </c>
      <c r="I36" s="653"/>
      <c r="J36" s="653"/>
      <c r="K36" s="653"/>
      <c r="L36" s="590"/>
      <c r="M36" s="591"/>
      <c r="N36" s="705" t="str">
        <f>IF(N28&gt;F5/2,"šablona na využití ICT překračuje polovinu maximální dotace","")</f>
        <v/>
      </c>
      <c r="O36" s="17"/>
      <c r="P36" s="749"/>
      <c r="Q36" s="705"/>
      <c r="R36" s="748">
        <f>SUM(R8:R34)</f>
        <v>0</v>
      </c>
      <c r="S36" s="599">
        <f>ROUND(SUM(S8:S34),2)</f>
        <v>0</v>
      </c>
      <c r="T36" s="599">
        <f>ROUND(SUM(T8:T34),2)</f>
        <v>0</v>
      </c>
      <c r="U36" s="598">
        <f>SUM(U8:U34)</f>
        <v>0</v>
      </c>
      <c r="V36" s="598">
        <f>SUM(V8:V34)</f>
        <v>0</v>
      </c>
      <c r="W36" s="600">
        <f>SUM(W8:W34)</f>
        <v>0</v>
      </c>
      <c r="X36" s="598">
        <f>SUM(X8:X34)</f>
        <v>0</v>
      </c>
      <c r="Y36" s="601">
        <f>O35</f>
        <v>0</v>
      </c>
      <c r="Z36" s="602">
        <f>IF(Y36&gt;0,"XXX",0)</f>
        <v>0</v>
      </c>
      <c r="AA36" s="602">
        <f>Z36</f>
        <v>0</v>
      </c>
      <c r="AB36" s="603">
        <f>Z36</f>
        <v>0</v>
      </c>
      <c r="AC36" s="604">
        <f>ROUND(SUM(AC8:AC34),0)</f>
        <v>0</v>
      </c>
      <c r="AD36" s="605">
        <f>FLOOR(SUM(AD8:AD34),1)</f>
        <v>0</v>
      </c>
    </row>
    <row r="37" spans="2:30" s="1" customFormat="1" ht="18.75" customHeight="1" thickBot="1" x14ac:dyDescent="0.3">
      <c r="B37" s="592"/>
      <c r="C37" s="593"/>
      <c r="D37" s="593"/>
      <c r="E37" s="594"/>
      <c r="F37" s="593"/>
      <c r="G37" s="595"/>
      <c r="H37" s="593"/>
      <c r="I37" s="593"/>
      <c r="J37" s="593"/>
      <c r="K37" s="593"/>
      <c r="L37" s="593"/>
      <c r="M37" s="596"/>
      <c r="N37" s="597"/>
      <c r="O37" s="17"/>
      <c r="P37" s="750"/>
      <c r="Q37" s="597"/>
      <c r="R37" s="595" t="str">
        <f>IF(OR(R14&lt;&gt;0,R16&lt;&gt;0),"* Hodnotu součtu za celý projekt navyšte o plánovaný počet DVPP","")</f>
        <v/>
      </c>
      <c r="S37" s="593"/>
      <c r="T37" s="593"/>
      <c r="U37" s="593"/>
      <c r="V37" s="593"/>
      <c r="W37" s="593"/>
      <c r="X37" s="593"/>
      <c r="Y37" s="593"/>
      <c r="Z37" s="593"/>
      <c r="AA37" s="593"/>
      <c r="AB37" s="593"/>
      <c r="AC37" s="593"/>
      <c r="AD37" s="606"/>
    </row>
    <row r="44" spans="2:30" x14ac:dyDescent="0.25">
      <c r="N44" s="648"/>
      <c r="P44" s="648"/>
      <c r="Q44" s="648"/>
    </row>
  </sheetData>
  <sheetProtection algorithmName="SHA-512" hashValue="eftnWJCb6bD++xjcPckWG5LAnbGl/KioV+y07YjlPjvTGllvG0ULzdnO8LmdV9iCDIjKBnmhJRJ7Jh1sSBhYYQ==" saltValue="83AeyIB4zEQkH6AC3q8OQg==" spinCount="100000" sheet="1" objects="1" scenarios="1"/>
  <mergeCells count="52">
    <mergeCell ref="AC2:AC5"/>
    <mergeCell ref="AD2:AD5"/>
    <mergeCell ref="S2:S5"/>
    <mergeCell ref="Y6:AC6"/>
    <mergeCell ref="R6:X6"/>
    <mergeCell ref="V2:V5"/>
    <mergeCell ref="W2:W5"/>
    <mergeCell ref="Y2:Y5"/>
    <mergeCell ref="Z2:Z5"/>
    <mergeCell ref="AA2:AA5"/>
    <mergeCell ref="AB2:AB5"/>
    <mergeCell ref="T2:T5"/>
    <mergeCell ref="U2:U5"/>
    <mergeCell ref="X2:X5"/>
    <mergeCell ref="D32:G32"/>
    <mergeCell ref="D34:G34"/>
    <mergeCell ref="H35:J35"/>
    <mergeCell ref="H34:J34"/>
    <mergeCell ref="H24:J24"/>
    <mergeCell ref="H26:J26"/>
    <mergeCell ref="H32:J32"/>
    <mergeCell ref="H30:J30"/>
    <mergeCell ref="D24:G24"/>
    <mergeCell ref="D26:G26"/>
    <mergeCell ref="D28:G28"/>
    <mergeCell ref="H28:J28"/>
    <mergeCell ref="D16:G16"/>
    <mergeCell ref="D18:G18"/>
    <mergeCell ref="D30:G30"/>
    <mergeCell ref="H16:J16"/>
    <mergeCell ref="H18:J18"/>
    <mergeCell ref="H20:J20"/>
    <mergeCell ref="D20:G20"/>
    <mergeCell ref="H22:J22"/>
    <mergeCell ref="D22:G22"/>
    <mergeCell ref="H2:J6"/>
    <mergeCell ref="K2:K6"/>
    <mergeCell ref="L2:L6"/>
    <mergeCell ref="R2:R5"/>
    <mergeCell ref="B3:G3"/>
    <mergeCell ref="N2:N6"/>
    <mergeCell ref="P2:Q4"/>
    <mergeCell ref="B7:G7"/>
    <mergeCell ref="H7:J7"/>
    <mergeCell ref="H12:J12"/>
    <mergeCell ref="H14:J14"/>
    <mergeCell ref="H8:J8"/>
    <mergeCell ref="D8:G8"/>
    <mergeCell ref="D10:G10"/>
    <mergeCell ref="D12:G12"/>
    <mergeCell ref="D14:G14"/>
    <mergeCell ref="H10:J10"/>
  </mergeCells>
  <conditionalFormatting sqref="L16 L12 L8 L10">
    <cfRule type="expression" dxfId="33" priority="33">
      <formula>$E$5="Ano"</formula>
    </cfRule>
  </conditionalFormatting>
  <conditionalFormatting sqref="D5">
    <cfRule type="cellIs" dxfId="32" priority="20" stopIfTrue="1" operator="lessThan">
      <formula>0</formula>
    </cfRule>
    <cfRule type="cellIs" dxfId="31" priority="21" operator="greaterThan">
      <formula>2000</formula>
    </cfRule>
  </conditionalFormatting>
  <conditionalFormatting sqref="H35:N35 H7:N7">
    <cfRule type="expression" dxfId="30" priority="34" stopIfTrue="1">
      <formula>$N$35&gt;$F$5</formula>
    </cfRule>
    <cfRule type="expression" dxfId="29" priority="35" stopIfTrue="1">
      <formula>$N$35&lt;#REF!</formula>
    </cfRule>
    <cfRule type="expression" dxfId="28" priority="36">
      <formula>$N$35&gt;#REF!</formula>
    </cfRule>
  </conditionalFormatting>
  <conditionalFormatting sqref="D5">
    <cfRule type="expression" dxfId="27" priority="19">
      <formula>$M$6=1</formula>
    </cfRule>
  </conditionalFormatting>
  <conditionalFormatting sqref="L28 N28">
    <cfRule type="expression" dxfId="26" priority="17">
      <formula>$N$28&gt;$F$5/2</formula>
    </cfRule>
  </conditionalFormatting>
  <dataValidations xWindow="1103" yWindow="594" count="6">
    <dataValidation type="whole" allowBlank="1" showInputMessage="1" showErrorMessage="1" sqref="L9 L11 L15:L17 L13 L19:L27 L29:L34">
      <formula1>0</formula1>
      <formula2>999999</formula2>
    </dataValidation>
    <dataValidation type="list" allowBlank="1" showInputMessage="1" showErrorMessage="1" sqref="E5">
      <formula1>"Ano,Ne"</formula1>
    </dataValidation>
    <dataValidation type="whole" allowBlank="1" showInputMessage="1" showErrorMessage="1" sqref="L12 L14 L8 L10">
      <formula1>0</formula1>
      <formula2>1000</formula2>
    </dataValidation>
    <dataValidation type="whole" allowBlank="1" showErrorMessage="1" sqref="L18">
      <formula1>0</formula1>
      <formula2>999999</formula2>
    </dataValidation>
    <dataValidation type="list" allowBlank="1" showInputMessage="1" showErrorMessage="1" error="vyberte možnost z nabídky" prompt="vyberte z nabídky jednu možnost" sqref="D28:G28">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28">
      <formula1>0</formula1>
      <formula2>999999</formula2>
    </dataValidation>
  </dataValidations>
  <hyperlinks>
    <hyperlink ref="B1" location="'Úvodní strana'!A1" display="zpět na hlavní stranu"/>
  </hyperlinks>
  <pageMargins left="0.7" right="0.7" top="0.78740157499999996" bottom="0.78740157499999996" header="0.3" footer="0.3"/>
  <pageSetup paperSize="9" orientation="portrait" r:id="rId1"/>
  <ignoredErrors>
    <ignoredError sqref="X3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4"/>
  <sheetViews>
    <sheetView workbookViewId="0">
      <selection activeCell="D5" sqref="D5"/>
    </sheetView>
  </sheetViews>
  <sheetFormatPr defaultRowHeight="14.25" x14ac:dyDescent="0.25"/>
  <cols>
    <col min="1" max="1" width="1.7109375" style="4" customWidth="1"/>
    <col min="2" max="2" width="7.28515625" style="8" customWidth="1"/>
    <col min="3" max="3" width="6.14062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9.85546875" style="17" hidden="1" customWidth="1"/>
    <col min="14" max="14" width="14.7109375" style="6" customWidth="1"/>
    <col min="15" max="15" width="2.85546875" style="17" customWidth="1"/>
    <col min="16" max="16" width="8" style="6" customWidth="1"/>
    <col min="17" max="17" width="14.7109375" style="6" customWidth="1"/>
    <col min="18" max="18" width="6.5703125" style="5" hidden="1" customWidth="1"/>
    <col min="19" max="19" width="6.42578125" style="5" hidden="1" customWidth="1"/>
    <col min="20" max="21" width="6.85546875" style="5" hidden="1" customWidth="1"/>
    <col min="22" max="22" width="6.42578125" style="5" hidden="1" customWidth="1"/>
    <col min="23" max="24" width="6.85546875" style="5" hidden="1" customWidth="1"/>
    <col min="25" max="25" width="7.85546875" style="5" hidden="1" customWidth="1"/>
    <col min="26" max="26" width="6.42578125" style="5" hidden="1" customWidth="1"/>
    <col min="27" max="27" width="6.7109375" style="5" hidden="1" customWidth="1"/>
    <col min="28" max="28" width="6.28515625" style="5" hidden="1" customWidth="1"/>
    <col min="29" max="29" width="6.5703125" style="5" hidden="1" customWidth="1"/>
    <col min="30" max="30" width="8.85546875" style="5" hidden="1" customWidth="1"/>
    <col min="31" max="16384" width="9.140625" style="4"/>
  </cols>
  <sheetData>
    <row r="1" spans="2:30" ht="15.75" thickBot="1" x14ac:dyDescent="0.3">
      <c r="B1" s="78" t="s">
        <v>47</v>
      </c>
      <c r="C1" s="4"/>
      <c r="D1" s="4"/>
      <c r="E1" s="4"/>
      <c r="F1" s="4"/>
      <c r="R1" s="5" t="s">
        <v>302</v>
      </c>
    </row>
    <row r="2" spans="2:30" ht="9.75" customHeight="1" x14ac:dyDescent="0.25">
      <c r="B2" s="20"/>
      <c r="C2" s="143"/>
      <c r="D2" s="143"/>
      <c r="E2" s="143"/>
      <c r="F2" s="143"/>
      <c r="G2" s="143"/>
      <c r="H2" s="1016" t="s">
        <v>54</v>
      </c>
      <c r="I2" s="1017"/>
      <c r="J2" s="1018"/>
      <c r="K2" s="1025" t="s">
        <v>30</v>
      </c>
      <c r="L2" s="1028" t="s">
        <v>32</v>
      </c>
      <c r="M2" s="636">
        <v>100000</v>
      </c>
      <c r="N2" s="1036" t="s">
        <v>31</v>
      </c>
      <c r="P2" s="987" t="s">
        <v>307</v>
      </c>
      <c r="Q2" s="988"/>
      <c r="R2" s="1031" t="s">
        <v>12</v>
      </c>
      <c r="S2" s="1043" t="s">
        <v>0</v>
      </c>
      <c r="T2" s="1043" t="s">
        <v>1</v>
      </c>
      <c r="U2" s="1043" t="s">
        <v>126</v>
      </c>
      <c r="V2" s="1043" t="s">
        <v>127</v>
      </c>
      <c r="W2" s="1043" t="s">
        <v>128</v>
      </c>
      <c r="X2" s="1043" t="s">
        <v>129</v>
      </c>
      <c r="Y2" s="1049" t="s">
        <v>4</v>
      </c>
      <c r="Z2" s="1043" t="s">
        <v>5</v>
      </c>
      <c r="AA2" s="1043" t="s">
        <v>6</v>
      </c>
      <c r="AB2" s="1043" t="s">
        <v>7</v>
      </c>
      <c r="AC2" s="1039" t="s">
        <v>8</v>
      </c>
      <c r="AD2" s="1041" t="s">
        <v>3</v>
      </c>
    </row>
    <row r="3" spans="2:30" ht="25.5" customHeight="1" x14ac:dyDescent="0.25">
      <c r="B3" s="1033" t="s">
        <v>67</v>
      </c>
      <c r="C3" s="1034"/>
      <c r="D3" s="1034"/>
      <c r="E3" s="1034"/>
      <c r="F3" s="1034"/>
      <c r="G3" s="1035"/>
      <c r="H3" s="1019"/>
      <c r="I3" s="1020"/>
      <c r="J3" s="1021"/>
      <c r="K3" s="1026"/>
      <c r="L3" s="1029"/>
      <c r="M3" s="636">
        <v>1800</v>
      </c>
      <c r="N3" s="1037"/>
      <c r="P3" s="989"/>
      <c r="Q3" s="990"/>
      <c r="R3" s="1032"/>
      <c r="S3" s="1044"/>
      <c r="T3" s="1044"/>
      <c r="U3" s="1044"/>
      <c r="V3" s="1044"/>
      <c r="W3" s="1044"/>
      <c r="X3" s="1044"/>
      <c r="Y3" s="1050"/>
      <c r="Z3" s="1044"/>
      <c r="AA3" s="1044"/>
      <c r="AB3" s="1044"/>
      <c r="AC3" s="1040"/>
      <c r="AD3" s="1042"/>
    </row>
    <row r="4" spans="2:30" s="5" customFormat="1" ht="41.25" customHeight="1" thickBot="1" x14ac:dyDescent="0.35">
      <c r="B4" s="259"/>
      <c r="C4" s="260"/>
      <c r="D4" s="502" t="s">
        <v>63</v>
      </c>
      <c r="E4" s="478" t="s">
        <v>38</v>
      </c>
      <c r="F4" s="478" t="s">
        <v>21</v>
      </c>
      <c r="G4" s="262"/>
      <c r="H4" s="1019"/>
      <c r="I4" s="1020"/>
      <c r="J4" s="1021"/>
      <c r="K4" s="1026"/>
      <c r="L4" s="1029"/>
      <c r="M4" s="637">
        <f>IF(SUM($Y$8:$Y$34)&lt;&gt;0,1,0)</f>
        <v>0</v>
      </c>
      <c r="N4" s="1037"/>
      <c r="O4" s="17"/>
      <c r="P4" s="991"/>
      <c r="Q4" s="992"/>
      <c r="R4" s="1032"/>
      <c r="S4" s="1044"/>
      <c r="T4" s="1044"/>
      <c r="U4" s="1044"/>
      <c r="V4" s="1044"/>
      <c r="W4" s="1044"/>
      <c r="X4" s="1044"/>
      <c r="Y4" s="1050"/>
      <c r="Z4" s="1044"/>
      <c r="AA4" s="1044"/>
      <c r="AB4" s="1044"/>
      <c r="AC4" s="1040"/>
      <c r="AD4" s="1042"/>
    </row>
    <row r="5" spans="2:30" s="7" customFormat="1" ht="28.5" customHeight="1" x14ac:dyDescent="0.3">
      <c r="B5" s="259"/>
      <c r="C5" s="260"/>
      <c r="D5" s="678">
        <v>0</v>
      </c>
      <c r="E5" s="679" t="s">
        <v>39</v>
      </c>
      <c r="F5" s="459">
        <f>IF(M6&gt;5000000,5000000,M6)</f>
        <v>0</v>
      </c>
      <c r="G5" s="263"/>
      <c r="H5" s="1019"/>
      <c r="I5" s="1020"/>
      <c r="J5" s="1021"/>
      <c r="K5" s="1026"/>
      <c r="L5" s="1029"/>
      <c r="M5" s="638">
        <f>IF((D5=0),IF(N35&gt;0,1,0),0)</f>
        <v>0</v>
      </c>
      <c r="N5" s="1037"/>
      <c r="O5" s="17"/>
      <c r="P5" s="737" t="s">
        <v>308</v>
      </c>
      <c r="Q5" s="737" t="s">
        <v>309</v>
      </c>
      <c r="R5" s="1032"/>
      <c r="S5" s="1044"/>
      <c r="T5" s="1044"/>
      <c r="U5" s="1044"/>
      <c r="V5" s="1044"/>
      <c r="W5" s="1044"/>
      <c r="X5" s="1044"/>
      <c r="Y5" s="1050"/>
      <c r="Z5" s="1044"/>
      <c r="AA5" s="1044"/>
      <c r="AB5" s="1044"/>
      <c r="AC5" s="1040"/>
      <c r="AD5" s="1042"/>
    </row>
    <row r="6" spans="2:30" s="1" customFormat="1" ht="18" customHeight="1" thickBot="1" x14ac:dyDescent="0.3">
      <c r="B6" s="259"/>
      <c r="C6" s="261"/>
      <c r="D6" s="261"/>
      <c r="E6" s="261"/>
      <c r="F6" s="261"/>
      <c r="G6" s="263"/>
      <c r="H6" s="1022"/>
      <c r="I6" s="1023"/>
      <c r="J6" s="1024"/>
      <c r="K6" s="1027"/>
      <c r="L6" s="1030"/>
      <c r="M6" s="635">
        <f>IF(D5&gt;0,M2+D5*M3,0)</f>
        <v>0</v>
      </c>
      <c r="N6" s="1038"/>
      <c r="O6" s="18"/>
      <c r="P6" s="738"/>
      <c r="Q6" s="738"/>
      <c r="R6" s="1048" t="s">
        <v>10</v>
      </c>
      <c r="S6" s="1046"/>
      <c r="T6" s="1046"/>
      <c r="U6" s="1046"/>
      <c r="V6" s="1046"/>
      <c r="W6" s="1046"/>
      <c r="X6" s="1047"/>
      <c r="Y6" s="1045" t="s">
        <v>9</v>
      </c>
      <c r="Z6" s="1046"/>
      <c r="AA6" s="1046"/>
      <c r="AB6" s="1046"/>
      <c r="AC6" s="1047"/>
      <c r="AD6" s="264" t="s">
        <v>2</v>
      </c>
    </row>
    <row r="7" spans="2:30" s="1" customFormat="1" ht="18" thickBot="1" x14ac:dyDescent="0.3">
      <c r="B7" s="1005" t="s">
        <v>83</v>
      </c>
      <c r="C7" s="1006"/>
      <c r="D7" s="1006"/>
      <c r="E7" s="1006"/>
      <c r="F7" s="1006"/>
      <c r="G7" s="1006"/>
      <c r="H7" s="1007" t="str">
        <f>H35</f>
        <v xml:space="preserve"> možno ještě rozdělit</v>
      </c>
      <c r="I7" s="1007"/>
      <c r="J7" s="1007"/>
      <c r="K7" s="434">
        <f>K35</f>
        <v>0</v>
      </c>
      <c r="L7" s="434"/>
      <c r="M7" s="300">
        <f>M35</f>
        <v>0</v>
      </c>
      <c r="N7" s="301">
        <f>N35</f>
        <v>0</v>
      </c>
      <c r="O7" s="18"/>
      <c r="P7" s="739"/>
      <c r="Q7" s="739">
        <f>Q35</f>
        <v>0</v>
      </c>
      <c r="R7" s="302">
        <v>54000</v>
      </c>
      <c r="S7" s="303">
        <v>50501</v>
      </c>
      <c r="T7" s="303">
        <v>52601</v>
      </c>
      <c r="U7" s="303">
        <v>52602</v>
      </c>
      <c r="V7" s="303">
        <v>52106</v>
      </c>
      <c r="W7" s="392">
        <v>51212</v>
      </c>
      <c r="X7" s="304">
        <v>51017</v>
      </c>
      <c r="Y7" s="305">
        <v>51010</v>
      </c>
      <c r="Z7" s="306">
        <v>51610</v>
      </c>
      <c r="AA7" s="306">
        <v>51710</v>
      </c>
      <c r="AB7" s="306">
        <v>51510</v>
      </c>
      <c r="AC7" s="307">
        <v>52510</v>
      </c>
      <c r="AD7" s="308">
        <v>60000</v>
      </c>
    </row>
    <row r="8" spans="2:30" s="1" customFormat="1" ht="30" customHeight="1" thickBot="1" x14ac:dyDescent="0.3">
      <c r="B8" s="265" t="s">
        <v>182</v>
      </c>
      <c r="C8" s="428" t="s">
        <v>133</v>
      </c>
      <c r="D8" s="1012" t="s">
        <v>183</v>
      </c>
      <c r="E8" s="1012"/>
      <c r="F8" s="1012"/>
      <c r="G8" s="1014"/>
      <c r="H8" s="1011" t="s">
        <v>57</v>
      </c>
      <c r="I8" s="1012"/>
      <c r="J8" s="1013"/>
      <c r="K8" s="266">
        <v>3617</v>
      </c>
      <c r="L8" s="680">
        <v>0</v>
      </c>
      <c r="M8" s="511">
        <f>IF($E$5="Ano",0,L8)</f>
        <v>0</v>
      </c>
      <c r="N8" s="275">
        <f>K8*M8</f>
        <v>0</v>
      </c>
      <c r="O8" s="17"/>
      <c r="P8" s="751">
        <f>L8+ŠD!L8</f>
        <v>0</v>
      </c>
      <c r="Q8" s="740">
        <f>N8+ŠD!N8</f>
        <v>0</v>
      </c>
      <c r="R8" s="278"/>
      <c r="S8" s="279">
        <f>M8*1/120</f>
        <v>0</v>
      </c>
      <c r="T8" s="279"/>
      <c r="U8" s="279"/>
      <c r="V8" s="280"/>
      <c r="W8" s="393"/>
      <c r="X8" s="281"/>
      <c r="Y8" s="282">
        <f>IF($M8&lt;&gt;0,"X",0)</f>
        <v>0</v>
      </c>
      <c r="Z8" s="280">
        <f>IF($M8&lt;&gt;0,"XXX",0)</f>
        <v>0</v>
      </c>
      <c r="AA8" s="280">
        <f>IF($M8&lt;&gt;0,"XXX",0)</f>
        <v>0</v>
      </c>
      <c r="AB8" s="280">
        <f>IF($M8&lt;&gt;0,"XXX",0)</f>
        <v>0</v>
      </c>
      <c r="AC8" s="283"/>
      <c r="AD8" s="284"/>
    </row>
    <row r="9" spans="2:30" s="1" customFormat="1" ht="30" hidden="1" customHeight="1" x14ac:dyDescent="0.25">
      <c r="B9" s="267"/>
      <c r="C9" s="268"/>
      <c r="D9" s="268"/>
      <c r="E9" s="268"/>
      <c r="F9" s="268"/>
      <c r="G9" s="657"/>
      <c r="H9" s="269"/>
      <c r="I9" s="270"/>
      <c r="J9" s="271"/>
      <c r="K9" s="272"/>
      <c r="L9" s="3"/>
      <c r="M9" s="512"/>
      <c r="N9" s="276"/>
      <c r="O9" s="17"/>
      <c r="P9" s="752"/>
      <c r="Q9" s="741"/>
      <c r="R9" s="285"/>
      <c r="S9" s="286"/>
      <c r="T9" s="286"/>
      <c r="U9" s="286"/>
      <c r="V9" s="287"/>
      <c r="W9" s="394"/>
      <c r="X9" s="288"/>
      <c r="Y9" s="289"/>
      <c r="Z9" s="287"/>
      <c r="AA9" s="287"/>
      <c r="AB9" s="287"/>
      <c r="AC9" s="290"/>
      <c r="AD9" s="291"/>
    </row>
    <row r="10" spans="2:30" s="1" customFormat="1" ht="30" customHeight="1" thickBot="1" x14ac:dyDescent="0.3">
      <c r="B10" s="273" t="s">
        <v>184</v>
      </c>
      <c r="C10" s="428" t="s">
        <v>133</v>
      </c>
      <c r="D10" s="1009" t="s">
        <v>185</v>
      </c>
      <c r="E10" s="1009"/>
      <c r="F10" s="1009"/>
      <c r="G10" s="1015"/>
      <c r="H10" s="1008" t="s">
        <v>58</v>
      </c>
      <c r="I10" s="1009"/>
      <c r="J10" s="1010"/>
      <c r="K10" s="274">
        <v>5871</v>
      </c>
      <c r="L10" s="676">
        <v>0</v>
      </c>
      <c r="M10" s="513">
        <f>IF($E$5="Ano",0,L10)</f>
        <v>0</v>
      </c>
      <c r="N10" s="277">
        <f>K10*M10</f>
        <v>0</v>
      </c>
      <c r="O10" s="17"/>
      <c r="P10" s="751">
        <f>L10+ŠD!L10</f>
        <v>0</v>
      </c>
      <c r="Q10" s="740">
        <f>N10+ŠD!N10</f>
        <v>0</v>
      </c>
      <c r="R10" s="292"/>
      <c r="S10" s="293">
        <f>M10*1/120</f>
        <v>0</v>
      </c>
      <c r="T10" s="293"/>
      <c r="U10" s="293"/>
      <c r="V10" s="294"/>
      <c r="W10" s="395"/>
      <c r="X10" s="295"/>
      <c r="Y10" s="296">
        <f>IF($M10&lt;&gt;0,"X",0)</f>
        <v>0</v>
      </c>
      <c r="Z10" s="294">
        <f>IF($M10&lt;&gt;0,"XXX",0)</f>
        <v>0</v>
      </c>
      <c r="AA10" s="294">
        <f>IF($M10&lt;&gt;0,"XXX",0)</f>
        <v>0</v>
      </c>
      <c r="AB10" s="294">
        <f>IF($M10&lt;&gt;0,"XXX",0)</f>
        <v>0</v>
      </c>
      <c r="AC10" s="297"/>
      <c r="AD10" s="298"/>
    </row>
    <row r="11" spans="2:30" s="1" customFormat="1" ht="30" hidden="1" customHeight="1" x14ac:dyDescent="0.25">
      <c r="B11" s="273"/>
      <c r="C11" s="762"/>
      <c r="D11" s="762"/>
      <c r="E11" s="762"/>
      <c r="F11" s="762"/>
      <c r="G11" s="270"/>
      <c r="H11" s="269"/>
      <c r="I11" s="270"/>
      <c r="J11" s="661"/>
      <c r="K11" s="274"/>
      <c r="L11" s="2"/>
      <c r="M11" s="512"/>
      <c r="N11" s="277"/>
      <c r="O11" s="17"/>
      <c r="P11" s="753"/>
      <c r="Q11" s="742"/>
      <c r="R11" s="292"/>
      <c r="S11" s="293"/>
      <c r="T11" s="293"/>
      <c r="U11" s="293"/>
      <c r="V11" s="294"/>
      <c r="W11" s="395"/>
      <c r="X11" s="295"/>
      <c r="Y11" s="296"/>
      <c r="Z11" s="294"/>
      <c r="AA11" s="294"/>
      <c r="AB11" s="294"/>
      <c r="AC11" s="297"/>
      <c r="AD11" s="298"/>
    </row>
    <row r="12" spans="2:30" s="1" customFormat="1" ht="30" customHeight="1" thickBot="1" x14ac:dyDescent="0.3">
      <c r="B12" s="273" t="s">
        <v>186</v>
      </c>
      <c r="C12" s="428" t="s">
        <v>133</v>
      </c>
      <c r="D12" s="1009" t="s">
        <v>187</v>
      </c>
      <c r="E12" s="1009"/>
      <c r="F12" s="1009"/>
      <c r="G12" s="1015"/>
      <c r="H12" s="1008" t="s">
        <v>60</v>
      </c>
      <c r="I12" s="1009"/>
      <c r="J12" s="1010"/>
      <c r="K12" s="274">
        <v>4849</v>
      </c>
      <c r="L12" s="676">
        <v>0</v>
      </c>
      <c r="M12" s="513">
        <f>IF($E$5="Ano",0,L12)</f>
        <v>0</v>
      </c>
      <c r="N12" s="277">
        <f>K12*M12</f>
        <v>0</v>
      </c>
      <c r="O12" s="17"/>
      <c r="P12" s="751">
        <f>L12+ŠD!L12</f>
        <v>0</v>
      </c>
      <c r="Q12" s="740">
        <f>N12+ŠD!N12</f>
        <v>0</v>
      </c>
      <c r="R12" s="292"/>
      <c r="S12" s="293">
        <f>M12*1/24</f>
        <v>0</v>
      </c>
      <c r="T12" s="293"/>
      <c r="U12" s="293"/>
      <c r="V12" s="294"/>
      <c r="W12" s="395"/>
      <c r="X12" s="295"/>
      <c r="Y12" s="296">
        <f>IF($M12&lt;&gt;0,"X",0)</f>
        <v>0</v>
      </c>
      <c r="Z12" s="294">
        <f>IF($M12&lt;&gt;0,"XXX",0)</f>
        <v>0</v>
      </c>
      <c r="AA12" s="294">
        <f>IF($M12&lt;&gt;0,"XXX",0)</f>
        <v>0</v>
      </c>
      <c r="AB12" s="294">
        <f>IF($M12&lt;&gt;0,"XXX",0)</f>
        <v>0</v>
      </c>
      <c r="AC12" s="297"/>
      <c r="AD12" s="298"/>
    </row>
    <row r="13" spans="2:30" s="1" customFormat="1" ht="30" hidden="1" customHeight="1" x14ac:dyDescent="0.25">
      <c r="B13" s="273"/>
      <c r="C13" s="762"/>
      <c r="D13" s="762"/>
      <c r="E13" s="762"/>
      <c r="F13" s="762"/>
      <c r="G13" s="270"/>
      <c r="H13" s="269"/>
      <c r="I13" s="270"/>
      <c r="J13" s="661"/>
      <c r="K13" s="274"/>
      <c r="L13" s="2"/>
      <c r="M13" s="512"/>
      <c r="N13" s="277"/>
      <c r="O13" s="17"/>
      <c r="P13" s="753"/>
      <c r="Q13" s="742"/>
      <c r="R13" s="292"/>
      <c r="S13" s="293"/>
      <c r="T13" s="293"/>
      <c r="U13" s="293"/>
      <c r="V13" s="294"/>
      <c r="W13" s="395"/>
      <c r="X13" s="295"/>
      <c r="Y13" s="296"/>
      <c r="Z13" s="294"/>
      <c r="AA13" s="294"/>
      <c r="AB13" s="294"/>
      <c r="AC13" s="297"/>
      <c r="AD13" s="298"/>
    </row>
    <row r="14" spans="2:30" s="1" customFormat="1" ht="30" customHeight="1" thickBot="1" x14ac:dyDescent="0.3">
      <c r="B14" s="273" t="s">
        <v>188</v>
      </c>
      <c r="C14" s="428" t="s">
        <v>133</v>
      </c>
      <c r="D14" s="1009" t="s">
        <v>294</v>
      </c>
      <c r="E14" s="1009"/>
      <c r="F14" s="1009"/>
      <c r="G14" s="1015"/>
      <c r="H14" s="1008" t="s">
        <v>56</v>
      </c>
      <c r="I14" s="1009"/>
      <c r="J14" s="1010"/>
      <c r="K14" s="274">
        <v>3480</v>
      </c>
      <c r="L14" s="676">
        <v>0</v>
      </c>
      <c r="M14" s="513">
        <f>L14</f>
        <v>0</v>
      </c>
      <c r="N14" s="277">
        <f>K14*M14</f>
        <v>0</v>
      </c>
      <c r="O14" s="17"/>
      <c r="P14" s="751">
        <f>L14+ŠD!L14</f>
        <v>0</v>
      </c>
      <c r="Q14" s="740">
        <f>N14+ŠD!N14</f>
        <v>0</v>
      </c>
      <c r="R14" s="292">
        <f>IF(M14&lt;&gt;0,"*",0)</f>
        <v>0</v>
      </c>
      <c r="S14" s="293"/>
      <c r="T14" s="293"/>
      <c r="U14" s="293"/>
      <c r="V14" s="294"/>
      <c r="W14" s="395"/>
      <c r="X14" s="295"/>
      <c r="Y14" s="296"/>
      <c r="Z14" s="294"/>
      <c r="AA14" s="294"/>
      <c r="AB14" s="294"/>
      <c r="AC14" s="299">
        <f>M14/2</f>
        <v>0</v>
      </c>
      <c r="AD14" s="298">
        <f>M14/3</f>
        <v>0</v>
      </c>
    </row>
    <row r="15" spans="2:30" s="1" customFormat="1" ht="30" hidden="1" customHeight="1" x14ac:dyDescent="0.25">
      <c r="B15" s="273"/>
      <c r="C15" s="762"/>
      <c r="D15" s="762"/>
      <c r="E15" s="762"/>
      <c r="F15" s="762"/>
      <c r="G15" s="270"/>
      <c r="H15" s="269"/>
      <c r="I15" s="270"/>
      <c r="J15" s="661"/>
      <c r="K15" s="274"/>
      <c r="L15" s="2"/>
      <c r="M15" s="514"/>
      <c r="N15" s="277"/>
      <c r="O15" s="17"/>
      <c r="P15" s="753"/>
      <c r="Q15" s="742"/>
      <c r="R15" s="292"/>
      <c r="S15" s="293"/>
      <c r="T15" s="293"/>
      <c r="U15" s="293"/>
      <c r="V15" s="294"/>
      <c r="W15" s="395"/>
      <c r="X15" s="295"/>
      <c r="Y15" s="296"/>
      <c r="Z15" s="294"/>
      <c r="AA15" s="294"/>
      <c r="AB15" s="294"/>
      <c r="AC15" s="297"/>
      <c r="AD15" s="298"/>
    </row>
    <row r="16" spans="2:30" s="1" customFormat="1" ht="30" customHeight="1" thickBot="1" x14ac:dyDescent="0.3">
      <c r="B16" s="273" t="s">
        <v>189</v>
      </c>
      <c r="C16" s="426">
        <v>43103</v>
      </c>
      <c r="D16" s="1009" t="s">
        <v>299</v>
      </c>
      <c r="E16" s="1009"/>
      <c r="F16" s="1009"/>
      <c r="G16" s="1015"/>
      <c r="H16" s="1008" t="s">
        <v>56</v>
      </c>
      <c r="I16" s="1009"/>
      <c r="J16" s="1010"/>
      <c r="K16" s="274">
        <v>3480</v>
      </c>
      <c r="L16" s="676">
        <v>0</v>
      </c>
      <c r="M16" s="514">
        <f>IF($E$5="Ano",0,L16)</f>
        <v>0</v>
      </c>
      <c r="N16" s="277">
        <f>K16*M16</f>
        <v>0</v>
      </c>
      <c r="O16" s="17"/>
      <c r="P16" s="751">
        <f>L16+ŠD!L16</f>
        <v>0</v>
      </c>
      <c r="Q16" s="740">
        <f>N16+ŠD!N16</f>
        <v>0</v>
      </c>
      <c r="R16" s="292">
        <f>IF(M16&lt;&gt;0,"*",0)</f>
        <v>0</v>
      </c>
      <c r="S16" s="293"/>
      <c r="T16" s="293"/>
      <c r="U16" s="293"/>
      <c r="V16" s="294"/>
      <c r="W16" s="395"/>
      <c r="X16" s="295"/>
      <c r="Y16" s="296"/>
      <c r="Z16" s="294"/>
      <c r="AA16" s="294"/>
      <c r="AB16" s="294"/>
      <c r="AC16" s="299">
        <f>M16/2</f>
        <v>0</v>
      </c>
      <c r="AD16" s="298">
        <f>M16/3</f>
        <v>0</v>
      </c>
    </row>
    <row r="17" spans="2:30" s="1" customFormat="1" ht="30" hidden="1" customHeight="1" x14ac:dyDescent="0.25">
      <c r="B17" s="273"/>
      <c r="C17" s="762"/>
      <c r="D17" s="762"/>
      <c r="E17" s="762"/>
      <c r="F17" s="762"/>
      <c r="G17" s="270"/>
      <c r="H17" s="269"/>
      <c r="I17" s="270"/>
      <c r="J17" s="661"/>
      <c r="K17" s="274"/>
      <c r="L17" s="2"/>
      <c r="M17" s="514"/>
      <c r="N17" s="277"/>
      <c r="O17" s="17"/>
      <c r="P17" s="753"/>
      <c r="Q17" s="742"/>
      <c r="R17" s="292"/>
      <c r="S17" s="293"/>
      <c r="T17" s="293"/>
      <c r="U17" s="293"/>
      <c r="V17" s="294"/>
      <c r="W17" s="395"/>
      <c r="X17" s="295"/>
      <c r="Y17" s="296"/>
      <c r="Z17" s="294"/>
      <c r="AA17" s="294"/>
      <c r="AB17" s="294"/>
      <c r="AC17" s="299"/>
      <c r="AD17" s="298"/>
    </row>
    <row r="18" spans="2:30" s="1" customFormat="1" ht="30" customHeight="1" thickBot="1" x14ac:dyDescent="0.3">
      <c r="B18" s="273" t="s">
        <v>190</v>
      </c>
      <c r="C18" s="428" t="s">
        <v>133</v>
      </c>
      <c r="D18" s="1009" t="s">
        <v>191</v>
      </c>
      <c r="E18" s="1009"/>
      <c r="F18" s="1009"/>
      <c r="G18" s="1015"/>
      <c r="H18" s="1008" t="s">
        <v>192</v>
      </c>
      <c r="I18" s="1009"/>
      <c r="J18" s="1010"/>
      <c r="K18" s="274">
        <v>8456</v>
      </c>
      <c r="L18" s="676">
        <v>0</v>
      </c>
      <c r="M18" s="514">
        <f>L18</f>
        <v>0</v>
      </c>
      <c r="N18" s="277">
        <f>K18*M18</f>
        <v>0</v>
      </c>
      <c r="O18" s="17"/>
      <c r="P18" s="751">
        <f>L18+ŠD!L18</f>
        <v>0</v>
      </c>
      <c r="Q18" s="740">
        <f>N18+ŠD!N18</f>
        <v>0</v>
      </c>
      <c r="R18" s="292">
        <f>M18*3</f>
        <v>0</v>
      </c>
      <c r="S18" s="293"/>
      <c r="T18" s="293"/>
      <c r="U18" s="293"/>
      <c r="V18" s="294"/>
      <c r="W18" s="395"/>
      <c r="X18" s="295"/>
      <c r="Y18" s="296"/>
      <c r="Z18" s="294"/>
      <c r="AA18" s="294"/>
      <c r="AB18" s="294"/>
      <c r="AC18" s="299">
        <f>R18</f>
        <v>0</v>
      </c>
      <c r="AD18" s="298">
        <f>R18/2</f>
        <v>0</v>
      </c>
    </row>
    <row r="19" spans="2:30" s="1" customFormat="1" ht="30" hidden="1" customHeight="1" x14ac:dyDescent="0.25">
      <c r="B19" s="273"/>
      <c r="C19" s="762"/>
      <c r="D19" s="762"/>
      <c r="E19" s="762"/>
      <c r="F19" s="762"/>
      <c r="G19" s="270"/>
      <c r="H19" s="269"/>
      <c r="I19" s="270"/>
      <c r="J19" s="661"/>
      <c r="K19" s="274"/>
      <c r="L19" s="2"/>
      <c r="M19" s="514"/>
      <c r="N19" s="277"/>
      <c r="O19" s="17"/>
      <c r="P19" s="753"/>
      <c r="Q19" s="742"/>
      <c r="R19" s="292"/>
      <c r="S19" s="293"/>
      <c r="T19" s="293"/>
      <c r="U19" s="293"/>
      <c r="V19" s="294"/>
      <c r="W19" s="395"/>
      <c r="X19" s="295"/>
      <c r="Y19" s="296"/>
      <c r="Z19" s="294"/>
      <c r="AA19" s="294"/>
      <c r="AB19" s="294"/>
      <c r="AC19" s="299"/>
      <c r="AD19" s="298"/>
    </row>
    <row r="20" spans="2:30" s="1" customFormat="1" ht="30" customHeight="1" thickBot="1" x14ac:dyDescent="0.3">
      <c r="B20" s="273" t="s">
        <v>193</v>
      </c>
      <c r="C20" s="428" t="s">
        <v>133</v>
      </c>
      <c r="D20" s="1009" t="s">
        <v>103</v>
      </c>
      <c r="E20" s="1009"/>
      <c r="F20" s="1009"/>
      <c r="G20" s="1015"/>
      <c r="H20" s="1008" t="s">
        <v>151</v>
      </c>
      <c r="I20" s="1009"/>
      <c r="J20" s="1010"/>
      <c r="K20" s="274">
        <v>9010</v>
      </c>
      <c r="L20" s="676">
        <v>0</v>
      </c>
      <c r="M20" s="514">
        <f>L20</f>
        <v>0</v>
      </c>
      <c r="N20" s="277">
        <f>K20*M20</f>
        <v>0</v>
      </c>
      <c r="O20" s="17"/>
      <c r="P20" s="751">
        <f>L20+ŠD!L20</f>
        <v>0</v>
      </c>
      <c r="Q20" s="740">
        <f>N20+ŠD!N20</f>
        <v>0</v>
      </c>
      <c r="R20" s="292">
        <f>2*M20</f>
        <v>0</v>
      </c>
      <c r="S20" s="293"/>
      <c r="T20" s="293"/>
      <c r="U20" s="293"/>
      <c r="V20" s="294"/>
      <c r="W20" s="395"/>
      <c r="X20" s="295"/>
      <c r="Y20" s="296"/>
      <c r="Z20" s="294"/>
      <c r="AA20" s="294"/>
      <c r="AB20" s="294"/>
      <c r="AC20" s="299">
        <f t="shared" ref="AC20" si="0">R20</f>
        <v>0</v>
      </c>
      <c r="AD20" s="298">
        <f>R20/2</f>
        <v>0</v>
      </c>
    </row>
    <row r="21" spans="2:30" s="1" customFormat="1" ht="30" hidden="1" customHeight="1" x14ac:dyDescent="0.25">
      <c r="B21" s="273"/>
      <c r="C21" s="762"/>
      <c r="D21" s="762"/>
      <c r="E21" s="762"/>
      <c r="F21" s="762"/>
      <c r="G21" s="270"/>
      <c r="H21" s="269"/>
      <c r="I21" s="270"/>
      <c r="J21" s="661"/>
      <c r="K21" s="274"/>
      <c r="L21" s="2"/>
      <c r="M21" s="514"/>
      <c r="N21" s="277"/>
      <c r="O21" s="17"/>
      <c r="P21" s="753"/>
      <c r="Q21" s="742"/>
      <c r="R21" s="292"/>
      <c r="S21" s="293"/>
      <c r="T21" s="293"/>
      <c r="U21" s="293"/>
      <c r="V21" s="294"/>
      <c r="W21" s="395"/>
      <c r="X21" s="295"/>
      <c r="Y21" s="296"/>
      <c r="Z21" s="294"/>
      <c r="AA21" s="294"/>
      <c r="AB21" s="294"/>
      <c r="AC21" s="299"/>
      <c r="AD21" s="298"/>
    </row>
    <row r="22" spans="2:30" s="1" customFormat="1" ht="39.75" customHeight="1" thickBot="1" x14ac:dyDescent="0.3">
      <c r="B22" s="273" t="s">
        <v>194</v>
      </c>
      <c r="C22" s="428" t="s">
        <v>133</v>
      </c>
      <c r="D22" s="1009" t="s">
        <v>195</v>
      </c>
      <c r="E22" s="1009"/>
      <c r="F22" s="1009"/>
      <c r="G22" s="1015"/>
      <c r="H22" s="1008" t="s">
        <v>154</v>
      </c>
      <c r="I22" s="1009"/>
      <c r="J22" s="1010"/>
      <c r="K22" s="274">
        <v>8150</v>
      </c>
      <c r="L22" s="676">
        <v>0</v>
      </c>
      <c r="M22" s="514">
        <f>L22</f>
        <v>0</v>
      </c>
      <c r="N22" s="277">
        <f>K22*M22</f>
        <v>0</v>
      </c>
      <c r="O22" s="17"/>
      <c r="P22" s="751">
        <f>L22+ŠD!L22</f>
        <v>0</v>
      </c>
      <c r="Q22" s="740">
        <f>N22+ŠD!N22</f>
        <v>0</v>
      </c>
      <c r="R22" s="292">
        <f>2*M22</f>
        <v>0</v>
      </c>
      <c r="S22" s="293"/>
      <c r="T22" s="293"/>
      <c r="U22" s="293"/>
      <c r="V22" s="294"/>
      <c r="W22" s="395"/>
      <c r="X22" s="295"/>
      <c r="Y22" s="296"/>
      <c r="Z22" s="294"/>
      <c r="AA22" s="294"/>
      <c r="AB22" s="294"/>
      <c r="AC22" s="299">
        <f>R22</f>
        <v>0</v>
      </c>
      <c r="AD22" s="298">
        <f>AC22/2</f>
        <v>0</v>
      </c>
    </row>
    <row r="23" spans="2:30" s="1" customFormat="1" ht="30" hidden="1" customHeight="1" x14ac:dyDescent="0.25">
      <c r="B23" s="273"/>
      <c r="C23" s="762"/>
      <c r="D23" s="762"/>
      <c r="E23" s="762"/>
      <c r="F23" s="762"/>
      <c r="G23" s="270"/>
      <c r="H23" s="269"/>
      <c r="I23" s="270"/>
      <c r="J23" s="661"/>
      <c r="K23" s="274"/>
      <c r="L23" s="2"/>
      <c r="M23" s="514"/>
      <c r="N23" s="277"/>
      <c r="O23" s="17"/>
      <c r="P23" s="753"/>
      <c r="Q23" s="742"/>
      <c r="R23" s="292"/>
      <c r="S23" s="293"/>
      <c r="T23" s="293"/>
      <c r="U23" s="293"/>
      <c r="V23" s="294"/>
      <c r="W23" s="395"/>
      <c r="X23" s="295"/>
      <c r="Y23" s="296"/>
      <c r="Z23" s="294"/>
      <c r="AA23" s="294"/>
      <c r="AB23" s="294"/>
      <c r="AC23" s="299"/>
      <c r="AD23" s="298"/>
    </row>
    <row r="24" spans="2:30" s="1" customFormat="1" ht="30" customHeight="1" thickBot="1" x14ac:dyDescent="0.3">
      <c r="B24" s="273" t="s">
        <v>196</v>
      </c>
      <c r="C24" s="425" t="s">
        <v>112</v>
      </c>
      <c r="D24" s="1009" t="s">
        <v>197</v>
      </c>
      <c r="E24" s="1009"/>
      <c r="F24" s="1009"/>
      <c r="G24" s="1015"/>
      <c r="H24" s="1008" t="s">
        <v>110</v>
      </c>
      <c r="I24" s="1009"/>
      <c r="J24" s="1010"/>
      <c r="K24" s="274">
        <v>11030</v>
      </c>
      <c r="L24" s="676">
        <v>0</v>
      </c>
      <c r="M24" s="514">
        <f>L24</f>
        <v>0</v>
      </c>
      <c r="N24" s="277">
        <f>K24*M24</f>
        <v>0</v>
      </c>
      <c r="O24" s="17"/>
      <c r="P24" s="751">
        <f>L24+ŠD!L24</f>
        <v>0</v>
      </c>
      <c r="Q24" s="740">
        <f>N24+ŠD!N24</f>
        <v>0</v>
      </c>
      <c r="R24" s="292">
        <f>M24</f>
        <v>0</v>
      </c>
      <c r="S24" s="293"/>
      <c r="T24" s="293"/>
      <c r="U24" s="293"/>
      <c r="V24" s="294"/>
      <c r="W24" s="395"/>
      <c r="X24" s="295"/>
      <c r="Y24" s="296"/>
      <c r="Z24" s="294"/>
      <c r="AA24" s="294"/>
      <c r="AB24" s="294"/>
      <c r="AC24" s="299">
        <f t="shared" ref="AC24" si="1">R24</f>
        <v>0</v>
      </c>
      <c r="AD24" s="298">
        <f>R24</f>
        <v>0</v>
      </c>
    </row>
    <row r="25" spans="2:30" s="1" customFormat="1" ht="30" hidden="1" customHeight="1" x14ac:dyDescent="0.25">
      <c r="B25" s="273"/>
      <c r="C25" s="762"/>
      <c r="D25" s="762"/>
      <c r="E25" s="762"/>
      <c r="F25" s="762"/>
      <c r="G25" s="270"/>
      <c r="H25" s="269"/>
      <c r="I25" s="270"/>
      <c r="J25" s="661"/>
      <c r="K25" s="274"/>
      <c r="L25" s="2"/>
      <c r="M25" s="514"/>
      <c r="N25" s="277"/>
      <c r="O25" s="17"/>
      <c r="P25" s="753"/>
      <c r="Q25" s="742"/>
      <c r="R25" s="292"/>
      <c r="S25" s="293"/>
      <c r="T25" s="293"/>
      <c r="U25" s="293"/>
      <c r="V25" s="294"/>
      <c r="W25" s="395"/>
      <c r="X25" s="295"/>
      <c r="Y25" s="296"/>
      <c r="Z25" s="294"/>
      <c r="AA25" s="294"/>
      <c r="AB25" s="294"/>
      <c r="AC25" s="299"/>
      <c r="AD25" s="298"/>
    </row>
    <row r="26" spans="2:30" s="1" customFormat="1" ht="45" customHeight="1" thickBot="1" x14ac:dyDescent="0.3">
      <c r="B26" s="273" t="s">
        <v>198</v>
      </c>
      <c r="C26" s="428" t="s">
        <v>133</v>
      </c>
      <c r="D26" s="1009" t="s">
        <v>199</v>
      </c>
      <c r="E26" s="1009"/>
      <c r="F26" s="1009"/>
      <c r="G26" s="1015"/>
      <c r="H26" s="1008" t="s">
        <v>107</v>
      </c>
      <c r="I26" s="1009"/>
      <c r="J26" s="1010"/>
      <c r="K26" s="274">
        <v>5637</v>
      </c>
      <c r="L26" s="676">
        <v>0</v>
      </c>
      <c r="M26" s="514">
        <f>L26</f>
        <v>0</v>
      </c>
      <c r="N26" s="277">
        <f>K26*M26</f>
        <v>0</v>
      </c>
      <c r="O26" s="17"/>
      <c r="P26" s="751">
        <f>L26+ŠD!L26</f>
        <v>0</v>
      </c>
      <c r="Q26" s="740">
        <f>N26+ŠD!N26</f>
        <v>0</v>
      </c>
      <c r="R26" s="292">
        <f>2*M26</f>
        <v>0</v>
      </c>
      <c r="S26" s="293"/>
      <c r="T26" s="293"/>
      <c r="U26" s="293"/>
      <c r="V26" s="294"/>
      <c r="W26" s="395"/>
      <c r="X26" s="295"/>
      <c r="Y26" s="296"/>
      <c r="Z26" s="294"/>
      <c r="AA26" s="294"/>
      <c r="AB26" s="294"/>
      <c r="AC26" s="299">
        <f>R26/2</f>
        <v>0</v>
      </c>
      <c r="AD26" s="298">
        <f>R26/4</f>
        <v>0</v>
      </c>
    </row>
    <row r="27" spans="2:30" s="1" customFormat="1" ht="30" hidden="1" customHeight="1" x14ac:dyDescent="0.25">
      <c r="B27" s="273"/>
      <c r="C27" s="435"/>
      <c r="D27" s="435"/>
      <c r="E27" s="435"/>
      <c r="F27" s="435"/>
      <c r="G27" s="270"/>
      <c r="H27" s="269"/>
      <c r="I27" s="270"/>
      <c r="J27" s="661"/>
      <c r="K27" s="274"/>
      <c r="L27" s="2"/>
      <c r="M27" s="514"/>
      <c r="N27" s="277"/>
      <c r="O27" s="17"/>
      <c r="P27" s="753"/>
      <c r="Q27" s="742"/>
      <c r="R27" s="292"/>
      <c r="S27" s="293"/>
      <c r="T27" s="293"/>
      <c r="U27" s="293"/>
      <c r="V27" s="294"/>
      <c r="W27" s="395"/>
      <c r="X27" s="295"/>
      <c r="Y27" s="296"/>
      <c r="Z27" s="294"/>
      <c r="AA27" s="294"/>
      <c r="AB27" s="294"/>
      <c r="AC27" s="299"/>
      <c r="AD27" s="298"/>
    </row>
    <row r="28" spans="2:30" s="1" customFormat="1" ht="30" customHeight="1" thickBot="1" x14ac:dyDescent="0.3">
      <c r="B28" s="273" t="s">
        <v>200</v>
      </c>
      <c r="C28" s="425" t="s">
        <v>112</v>
      </c>
      <c r="D28" s="894" t="s">
        <v>280</v>
      </c>
      <c r="E28" s="895"/>
      <c r="F28" s="895"/>
      <c r="G28" s="896"/>
      <c r="H28" s="1008" t="s">
        <v>113</v>
      </c>
      <c r="I28" s="1009"/>
      <c r="J28" s="1010"/>
      <c r="K28" s="274">
        <f>IF(D28="",0,LEFT(RIGHT(D28,8),2)*2000)</f>
        <v>128000</v>
      </c>
      <c r="L28" s="676">
        <v>0</v>
      </c>
      <c r="M28" s="514">
        <f>K28*L28</f>
        <v>0</v>
      </c>
      <c r="N28" s="277">
        <f>K28*L28</f>
        <v>0</v>
      </c>
      <c r="O28" s="17"/>
      <c r="P28" s="751">
        <f>L28+ŠD!L28</f>
        <v>0</v>
      </c>
      <c r="Q28" s="740">
        <f>N28+ŠD!N28</f>
        <v>0</v>
      </c>
      <c r="R28" s="292"/>
      <c r="S28" s="293"/>
      <c r="T28" s="293"/>
      <c r="U28" s="293"/>
      <c r="V28" s="293">
        <f>M28/128000</f>
        <v>0</v>
      </c>
      <c r="W28" s="395"/>
      <c r="X28" s="295"/>
      <c r="Y28" s="296">
        <f>IF($M28&lt;&gt;0,"X",0)</f>
        <v>0</v>
      </c>
      <c r="Z28" s="294">
        <f>IF($M28&lt;&gt;0,"XXX",0)</f>
        <v>0</v>
      </c>
      <c r="AA28" s="294">
        <f>IF($M28&lt;&gt;0,"XXX",0)</f>
        <v>0</v>
      </c>
      <c r="AB28" s="294">
        <f>IF($M28&lt;&gt;0,"XXX",0)</f>
        <v>0</v>
      </c>
      <c r="AC28" s="299"/>
      <c r="AD28" s="298"/>
    </row>
    <row r="29" spans="2:30" s="1" customFormat="1" ht="30" hidden="1" customHeight="1" x14ac:dyDescent="0.25">
      <c r="B29" s="273"/>
      <c r="C29" s="435"/>
      <c r="D29" s="435"/>
      <c r="E29" s="435"/>
      <c r="F29" s="435"/>
      <c r="G29" s="270"/>
      <c r="H29" s="269"/>
      <c r="I29" s="270"/>
      <c r="J29" s="661"/>
      <c r="K29" s="274"/>
      <c r="L29" s="2"/>
      <c r="M29" s="514"/>
      <c r="N29" s="277"/>
      <c r="O29" s="17"/>
      <c r="P29" s="753"/>
      <c r="Q29" s="742"/>
      <c r="R29" s="292"/>
      <c r="S29" s="293"/>
      <c r="T29" s="293"/>
      <c r="U29" s="293"/>
      <c r="V29" s="294"/>
      <c r="W29" s="395"/>
      <c r="X29" s="295"/>
      <c r="Y29" s="296"/>
      <c r="Z29" s="294"/>
      <c r="AA29" s="294"/>
      <c r="AB29" s="294"/>
      <c r="AC29" s="299"/>
      <c r="AD29" s="298"/>
    </row>
    <row r="30" spans="2:30" s="1" customFormat="1" ht="30" customHeight="1" thickBot="1" x14ac:dyDescent="0.3">
      <c r="B30" s="273" t="s">
        <v>201</v>
      </c>
      <c r="C30" s="428" t="s">
        <v>133</v>
      </c>
      <c r="D30" s="1009" t="s">
        <v>202</v>
      </c>
      <c r="E30" s="1009"/>
      <c r="F30" s="1009"/>
      <c r="G30" s="1015"/>
      <c r="H30" s="1008" t="s">
        <v>171</v>
      </c>
      <c r="I30" s="1009"/>
      <c r="J30" s="1010"/>
      <c r="K30" s="274">
        <v>17833</v>
      </c>
      <c r="L30" s="676">
        <v>0</v>
      </c>
      <c r="M30" s="514">
        <f>L30</f>
        <v>0</v>
      </c>
      <c r="N30" s="277">
        <f>K30*M30</f>
        <v>0</v>
      </c>
      <c r="O30" s="17"/>
      <c r="P30" s="751">
        <f>L30+ŠD!L30</f>
        <v>0</v>
      </c>
      <c r="Q30" s="740">
        <f>N30+ŠD!N30</f>
        <v>0</v>
      </c>
      <c r="R30" s="292"/>
      <c r="S30" s="293"/>
      <c r="T30" s="293"/>
      <c r="U30" s="293"/>
      <c r="V30" s="294"/>
      <c r="W30" s="395">
        <f>M30</f>
        <v>0</v>
      </c>
      <c r="X30" s="295"/>
      <c r="Y30" s="296">
        <f>IF($M30&lt;&gt;0,"X",0)</f>
        <v>0</v>
      </c>
      <c r="Z30" s="294">
        <f>IF($M30&lt;&gt;0,"XXX",0)</f>
        <v>0</v>
      </c>
      <c r="AA30" s="294">
        <f>IF($M30&lt;&gt;0,"XXX",0)</f>
        <v>0</v>
      </c>
      <c r="AB30" s="294">
        <f>IF($M30&lt;&gt;0,"XXX",0)</f>
        <v>0</v>
      </c>
      <c r="AC30" s="299"/>
      <c r="AD30" s="298"/>
    </row>
    <row r="31" spans="2:30" s="1" customFormat="1" ht="30" hidden="1" customHeight="1" x14ac:dyDescent="0.25">
      <c r="B31" s="273"/>
      <c r="C31" s="762"/>
      <c r="D31" s="762"/>
      <c r="E31" s="762"/>
      <c r="F31" s="762"/>
      <c r="G31" s="270"/>
      <c r="H31" s="269"/>
      <c r="I31" s="270"/>
      <c r="J31" s="661"/>
      <c r="K31" s="274"/>
      <c r="L31" s="2"/>
      <c r="M31" s="514"/>
      <c r="N31" s="277"/>
      <c r="O31" s="17"/>
      <c r="P31" s="753"/>
      <c r="Q31" s="742"/>
      <c r="R31" s="292"/>
      <c r="S31" s="293"/>
      <c r="T31" s="293"/>
      <c r="U31" s="293"/>
      <c r="V31" s="294"/>
      <c r="W31" s="395"/>
      <c r="X31" s="295"/>
      <c r="Y31" s="296"/>
      <c r="Z31" s="294"/>
      <c r="AA31" s="294"/>
      <c r="AB31" s="294"/>
      <c r="AC31" s="299"/>
      <c r="AD31" s="298"/>
    </row>
    <row r="32" spans="2:30" s="1" customFormat="1" ht="30" customHeight="1" thickBot="1" x14ac:dyDescent="0.3">
      <c r="B32" s="273" t="s">
        <v>203</v>
      </c>
      <c r="C32" s="428" t="s">
        <v>133</v>
      </c>
      <c r="D32" s="1009" t="s">
        <v>204</v>
      </c>
      <c r="E32" s="1009"/>
      <c r="F32" s="1009"/>
      <c r="G32" s="1015"/>
      <c r="H32" s="1008" t="s">
        <v>116</v>
      </c>
      <c r="I32" s="1009"/>
      <c r="J32" s="1010"/>
      <c r="K32" s="274">
        <v>4412</v>
      </c>
      <c r="L32" s="676">
        <v>0</v>
      </c>
      <c r="M32" s="514">
        <f>L32</f>
        <v>0</v>
      </c>
      <c r="N32" s="277">
        <f>K32*M32</f>
        <v>0</v>
      </c>
      <c r="O32" s="17"/>
      <c r="P32" s="751">
        <f>L32+ŠD!L32</f>
        <v>0</v>
      </c>
      <c r="Q32" s="740">
        <f>N32+ŠD!N32</f>
        <v>0</v>
      </c>
      <c r="R32" s="292"/>
      <c r="S32" s="293"/>
      <c r="T32" s="293"/>
      <c r="U32" s="293"/>
      <c r="V32" s="294"/>
      <c r="W32" s="395">
        <f>M32</f>
        <v>0</v>
      </c>
      <c r="X32" s="295"/>
      <c r="Y32" s="296">
        <f>IF($M32&lt;&gt;0,"X",0)</f>
        <v>0</v>
      </c>
      <c r="Z32" s="294">
        <f>IF($M32&lt;&gt;0,"XXX",0)</f>
        <v>0</v>
      </c>
      <c r="AA32" s="294">
        <f>IF($M32&lt;&gt;0,"XXX",0)</f>
        <v>0</v>
      </c>
      <c r="AB32" s="294">
        <f>IF($M32&lt;&gt;0,"XXX",0)</f>
        <v>0</v>
      </c>
      <c r="AC32" s="299"/>
      <c r="AD32" s="298"/>
    </row>
    <row r="33" spans="2:30" s="1" customFormat="1" ht="30" hidden="1" customHeight="1" x14ac:dyDescent="0.25">
      <c r="B33" s="273"/>
      <c r="C33" s="762"/>
      <c r="D33" s="762"/>
      <c r="E33" s="762"/>
      <c r="F33" s="762"/>
      <c r="G33" s="270"/>
      <c r="H33" s="269"/>
      <c r="I33" s="270"/>
      <c r="J33" s="661"/>
      <c r="K33" s="274"/>
      <c r="L33" s="2"/>
      <c r="M33" s="514"/>
      <c r="N33" s="277"/>
      <c r="O33" s="17"/>
      <c r="P33" s="753"/>
      <c r="Q33" s="742"/>
      <c r="R33" s="292"/>
      <c r="S33" s="293"/>
      <c r="T33" s="293"/>
      <c r="U33" s="293"/>
      <c r="V33" s="294"/>
      <c r="W33" s="395"/>
      <c r="X33" s="295"/>
      <c r="Y33" s="296"/>
      <c r="Z33" s="294"/>
      <c r="AA33" s="294"/>
      <c r="AB33" s="294"/>
      <c r="AC33" s="299"/>
      <c r="AD33" s="298"/>
    </row>
    <row r="34" spans="2:30" s="1" customFormat="1" ht="30" customHeight="1" thickBot="1" x14ac:dyDescent="0.3">
      <c r="B34" s="273" t="s">
        <v>205</v>
      </c>
      <c r="C34" s="428" t="s">
        <v>133</v>
      </c>
      <c r="D34" s="1009" t="s">
        <v>206</v>
      </c>
      <c r="E34" s="1009"/>
      <c r="F34" s="1009"/>
      <c r="G34" s="1015"/>
      <c r="H34" s="1008" t="s">
        <v>119</v>
      </c>
      <c r="I34" s="1009"/>
      <c r="J34" s="1010"/>
      <c r="K34" s="274">
        <v>6477</v>
      </c>
      <c r="L34" s="676">
        <v>0</v>
      </c>
      <c r="M34" s="514">
        <f>L34</f>
        <v>0</v>
      </c>
      <c r="N34" s="277">
        <f>K34*M34</f>
        <v>0</v>
      </c>
      <c r="O34" s="17"/>
      <c r="P34" s="751">
        <f>L34+ŠD!L34</f>
        <v>0</v>
      </c>
      <c r="Q34" s="740">
        <f>N34+ŠD!N34</f>
        <v>0</v>
      </c>
      <c r="R34" s="292"/>
      <c r="S34" s="293"/>
      <c r="T34" s="293"/>
      <c r="U34" s="293"/>
      <c r="V34" s="294"/>
      <c r="W34" s="395">
        <f>M34</f>
        <v>0</v>
      </c>
      <c r="X34" s="295"/>
      <c r="Y34" s="296">
        <f>IF($M34&lt;&gt;0,"X",0)</f>
        <v>0</v>
      </c>
      <c r="Z34" s="294">
        <f>IF($M34&lt;&gt;0,"XXX",0)</f>
        <v>0</v>
      </c>
      <c r="AA34" s="294">
        <f>IF($M34&lt;&gt;0,"XXX",0)</f>
        <v>0</v>
      </c>
      <c r="AB34" s="294">
        <f>IF($M34&lt;&gt;0,"XXX",0)</f>
        <v>0</v>
      </c>
      <c r="AC34" s="299"/>
      <c r="AD34" s="298"/>
    </row>
    <row r="35" spans="2:30" s="1" customFormat="1" ht="18" thickBot="1" x14ac:dyDescent="0.3">
      <c r="B35" s="309" t="s">
        <v>83</v>
      </c>
      <c r="C35" s="310"/>
      <c r="D35" s="310"/>
      <c r="E35" s="310"/>
      <c r="F35" s="310"/>
      <c r="G35" s="310"/>
      <c r="H35" s="1007" t="str">
        <f>IF($N$7&gt;$F$5,"hodnota není v limitu"," možno ještě rozdělit")</f>
        <v xml:space="preserve"> možno ještě rozdělit</v>
      </c>
      <c r="I35" s="1007"/>
      <c r="J35" s="1007"/>
      <c r="K35" s="434">
        <f>IF($N$7&gt;$F$5," ",M35 )</f>
        <v>0</v>
      </c>
      <c r="L35" s="434"/>
      <c r="M35" s="311">
        <f>F5-N35</f>
        <v>0</v>
      </c>
      <c r="N35" s="301">
        <f>SUM(N8:N34)</f>
        <v>0</v>
      </c>
      <c r="O35" s="735">
        <f>IF(OR(Y8&lt;&gt;0,Y10&lt;&gt;0,Y12&lt;&gt;0,Y28&lt;&gt;0,Y30&lt;&gt;0,Y32&lt;&gt;0,Y34&lt;&gt;0),"1",0)</f>
        <v>0</v>
      </c>
      <c r="P35" s="747"/>
      <c r="Q35" s="747">
        <f>SUM(Q8:Q34)</f>
        <v>0</v>
      </c>
      <c r="R35" s="312">
        <v>54000</v>
      </c>
      <c r="S35" s="313">
        <v>50501</v>
      </c>
      <c r="T35" s="313">
        <v>52601</v>
      </c>
      <c r="U35" s="313">
        <v>52602</v>
      </c>
      <c r="V35" s="313">
        <v>52106</v>
      </c>
      <c r="W35" s="316">
        <v>51212</v>
      </c>
      <c r="X35" s="314">
        <v>51017</v>
      </c>
      <c r="Y35" s="315">
        <v>51010</v>
      </c>
      <c r="Z35" s="313">
        <v>51610</v>
      </c>
      <c r="AA35" s="313">
        <v>51710</v>
      </c>
      <c r="AB35" s="313">
        <v>51510</v>
      </c>
      <c r="AC35" s="316">
        <v>52510</v>
      </c>
      <c r="AD35" s="317">
        <v>60000</v>
      </c>
    </row>
    <row r="36" spans="2:30" s="1" customFormat="1" ht="21" customHeight="1" thickBot="1" x14ac:dyDescent="0.3">
      <c r="B36" s="726"/>
      <c r="C36" s="727"/>
      <c r="D36" s="728">
        <f>F36+G36+H36</f>
        <v>0</v>
      </c>
      <c r="E36" s="727"/>
      <c r="F36" s="728">
        <f>N8+N10+N12+N14+N18+N20+N22+N26+N30+N32+N34</f>
        <v>0</v>
      </c>
      <c r="G36" s="728">
        <f>N24+N28</f>
        <v>0</v>
      </c>
      <c r="H36" s="728">
        <f>N16</f>
        <v>0</v>
      </c>
      <c r="I36" s="656"/>
      <c r="J36" s="656"/>
      <c r="K36" s="656"/>
      <c r="L36" s="573"/>
      <c r="M36" s="574"/>
      <c r="N36" s="706" t="str">
        <f>IF(N28&gt;F5/2,"šablona na využití ICT překračuje polovinu maximální dotace","")</f>
        <v/>
      </c>
      <c r="O36" s="17"/>
      <c r="P36" s="745"/>
      <c r="Q36" s="706"/>
      <c r="R36" s="743">
        <f>SUM(R8:R34)</f>
        <v>0</v>
      </c>
      <c r="S36" s="582">
        <f>ROUND(SUM(S8:S34),2)</f>
        <v>0</v>
      </c>
      <c r="T36" s="582">
        <f>ROUND(SUM(T8:T34),2)</f>
        <v>0</v>
      </c>
      <c r="U36" s="581">
        <f>SUM(U8:U34)</f>
        <v>0</v>
      </c>
      <c r="V36" s="581">
        <f>SUM(V8:V34)</f>
        <v>0</v>
      </c>
      <c r="W36" s="581">
        <f>SUM(W8:W34)</f>
        <v>0</v>
      </c>
      <c r="X36" s="583">
        <f>SUM(X8:X34)</f>
        <v>0</v>
      </c>
      <c r="Y36" s="584">
        <f>O35</f>
        <v>0</v>
      </c>
      <c r="Z36" s="585">
        <f>IF(Y36&gt;0,"XXX",0)</f>
        <v>0</v>
      </c>
      <c r="AA36" s="585">
        <f>Z36</f>
        <v>0</v>
      </c>
      <c r="AB36" s="586">
        <f>Z36</f>
        <v>0</v>
      </c>
      <c r="AC36" s="587">
        <f>ROUND(SUM(AC8:AC34),0)</f>
        <v>0</v>
      </c>
      <c r="AD36" s="588">
        <f>FLOOR(SUM(AD8:AD34),1)</f>
        <v>0</v>
      </c>
    </row>
    <row r="37" spans="2:30" s="1" customFormat="1" ht="18.75" customHeight="1" thickBot="1" x14ac:dyDescent="0.3">
      <c r="B37" s="575"/>
      <c r="C37" s="576"/>
      <c r="D37" s="576"/>
      <c r="E37" s="577"/>
      <c r="F37" s="576"/>
      <c r="G37" s="578"/>
      <c r="H37" s="576"/>
      <c r="I37" s="576"/>
      <c r="J37" s="576"/>
      <c r="K37" s="576"/>
      <c r="L37" s="576"/>
      <c r="M37" s="579"/>
      <c r="N37" s="580"/>
      <c r="O37" s="17"/>
      <c r="P37" s="746"/>
      <c r="Q37" s="580"/>
      <c r="R37" s="744" t="str">
        <f>IF(OR(R14&lt;&gt;0,R16&lt;&gt;0),"!!! Hodnotu součtu za celý projekt navyšte o plánovaný počet DVPP","")</f>
        <v/>
      </c>
      <c r="S37" s="576"/>
      <c r="T37" s="576"/>
      <c r="U37" s="576"/>
      <c r="V37" s="576"/>
      <c r="W37" s="576"/>
      <c r="X37" s="576"/>
      <c r="Y37" s="576"/>
      <c r="Z37" s="576"/>
      <c r="AA37" s="576"/>
      <c r="AB37" s="576"/>
      <c r="AC37" s="576"/>
      <c r="AD37" s="589"/>
    </row>
    <row r="44" spans="2:30" x14ac:dyDescent="0.25">
      <c r="N44" s="648"/>
      <c r="P44" s="648"/>
      <c r="Q44" s="648"/>
    </row>
  </sheetData>
  <sheetProtection algorithmName="SHA-512" hashValue="MtGf5FVcAyUFLTHub9G84dUgvgUcFWTlfBiS4niO+LEQfAO3btf/0KJ1h0bxw16uRestiRheSq3QTAz84hhbYg==" saltValue="BzGcWab1hUpOtUvqc3Ow3A==" spinCount="100000" sheet="1" objects="1" scenarios="1"/>
  <mergeCells count="52">
    <mergeCell ref="AC2:AC5"/>
    <mergeCell ref="AD2:AD5"/>
    <mergeCell ref="S2:S5"/>
    <mergeCell ref="Y6:AC6"/>
    <mergeCell ref="R6:X6"/>
    <mergeCell ref="V2:V5"/>
    <mergeCell ref="W2:W5"/>
    <mergeCell ref="Y2:Y5"/>
    <mergeCell ref="Z2:Z5"/>
    <mergeCell ref="AA2:AA5"/>
    <mergeCell ref="AB2:AB5"/>
    <mergeCell ref="T2:T5"/>
    <mergeCell ref="U2:U5"/>
    <mergeCell ref="X2:X5"/>
    <mergeCell ref="D32:G32"/>
    <mergeCell ref="D34:G34"/>
    <mergeCell ref="H35:J35"/>
    <mergeCell ref="H34:J34"/>
    <mergeCell ref="H24:J24"/>
    <mergeCell ref="H26:J26"/>
    <mergeCell ref="H32:J32"/>
    <mergeCell ref="H30:J30"/>
    <mergeCell ref="D24:G24"/>
    <mergeCell ref="D26:G26"/>
    <mergeCell ref="D28:G28"/>
    <mergeCell ref="H28:J28"/>
    <mergeCell ref="D16:G16"/>
    <mergeCell ref="D18:G18"/>
    <mergeCell ref="D30:G30"/>
    <mergeCell ref="H16:J16"/>
    <mergeCell ref="H18:J18"/>
    <mergeCell ref="H20:J20"/>
    <mergeCell ref="D20:G20"/>
    <mergeCell ref="H22:J22"/>
    <mergeCell ref="D22:G22"/>
    <mergeCell ref="H2:J6"/>
    <mergeCell ref="K2:K6"/>
    <mergeCell ref="L2:L6"/>
    <mergeCell ref="R2:R5"/>
    <mergeCell ref="B3:G3"/>
    <mergeCell ref="N2:N6"/>
    <mergeCell ref="P2:Q4"/>
    <mergeCell ref="B7:G7"/>
    <mergeCell ref="H7:J7"/>
    <mergeCell ref="H12:J12"/>
    <mergeCell ref="H14:J14"/>
    <mergeCell ref="H8:J8"/>
    <mergeCell ref="D8:G8"/>
    <mergeCell ref="D10:G10"/>
    <mergeCell ref="D12:G12"/>
    <mergeCell ref="D14:G14"/>
    <mergeCell ref="H10:J10"/>
  </mergeCells>
  <conditionalFormatting sqref="L16 L12 L8 L10">
    <cfRule type="expression" dxfId="25" priority="30">
      <formula>$E$5="Ano"</formula>
    </cfRule>
  </conditionalFormatting>
  <conditionalFormatting sqref="D5">
    <cfRule type="cellIs" dxfId="24" priority="17" stopIfTrue="1" operator="lessThan">
      <formula>0</formula>
    </cfRule>
    <cfRule type="cellIs" dxfId="23" priority="18" operator="greaterThan">
      <formula>2000</formula>
    </cfRule>
  </conditionalFormatting>
  <conditionalFormatting sqref="H35:N35 H7:N7">
    <cfRule type="expression" dxfId="22" priority="31" stopIfTrue="1">
      <formula>$N$35&gt;$F$5</formula>
    </cfRule>
    <cfRule type="expression" dxfId="21" priority="32" stopIfTrue="1">
      <formula>$N$35&lt;#REF!</formula>
    </cfRule>
    <cfRule type="expression" dxfId="20" priority="33">
      <formula>$N$35&gt;#REF!</formula>
    </cfRule>
  </conditionalFormatting>
  <conditionalFormatting sqref="D5">
    <cfRule type="expression" dxfId="19" priority="16">
      <formula>$M$6=1</formula>
    </cfRule>
  </conditionalFormatting>
  <conditionalFormatting sqref="L28 N28">
    <cfRule type="expression" dxfId="18" priority="14">
      <formula>$N$28&gt;$F$5/2</formula>
    </cfRule>
  </conditionalFormatting>
  <dataValidations xWindow="907" yWindow="419" count="6">
    <dataValidation type="whole" allowBlank="1" showInputMessage="1" showErrorMessage="1" sqref="L9 L11 L13 L15:L17 L19:L27 L29:L34">
      <formula1>0</formula1>
      <formula2>999999</formula2>
    </dataValidation>
    <dataValidation type="list" allowBlank="1" showInputMessage="1" showErrorMessage="1" sqref="E5">
      <formula1>"Ano,Ne"</formula1>
    </dataValidation>
    <dataValidation type="whole" allowBlank="1" showInputMessage="1" showErrorMessage="1" sqref="L12 L14 L8 L10">
      <formula1>0</formula1>
      <formula2>1000</formula2>
    </dataValidation>
    <dataValidation type="whole" allowBlank="1" showErrorMessage="1" sqref="L18">
      <formula1>0</formula1>
      <formula2>999999</formula2>
    </dataValidation>
    <dataValidation type="list" allowBlank="1" showInputMessage="1" showErrorMessage="1" error="vyberte možnost z nabídky" prompt="vyberte z nabídky jednu možnost" sqref="D28:G28">
      <formula1>ICT</formula1>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28">
      <formula1>0</formula1>
      <formula2>999999</formula2>
    </dataValidation>
  </dataValidations>
  <hyperlinks>
    <hyperlink ref="B1" location="'Úvodní strana'!A1" display="zpět na hlavní stranu"/>
  </hyperlinks>
  <pageMargins left="0.7" right="0.7" top="0.78740157499999996" bottom="0.78740157499999996" header="0.3" footer="0.3"/>
  <pageSetup paperSize="9" orientation="portrait" r:id="rId1"/>
  <ignoredErrors>
    <ignoredError sqref="X36 T36:U3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5"/>
  <sheetViews>
    <sheetView workbookViewId="0">
      <selection activeCell="D5" sqref="D5"/>
    </sheetView>
  </sheetViews>
  <sheetFormatPr defaultRowHeight="14.25" x14ac:dyDescent="0.25"/>
  <cols>
    <col min="1" max="1" width="1.7109375" style="4" customWidth="1"/>
    <col min="2" max="2" width="7.28515625" style="8" customWidth="1"/>
    <col min="3" max="3" width="5.710937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3.42578125" style="4" customWidth="1"/>
    <col min="12" max="12" width="15.28515625" style="5" customWidth="1"/>
    <col min="13" max="13" width="9.5703125" style="17" hidden="1" customWidth="1"/>
    <col min="14" max="14" width="14.7109375" style="6" customWidth="1"/>
    <col min="15" max="15" width="2.85546875" style="17" customWidth="1"/>
    <col min="16" max="16" width="6.5703125" style="5" hidden="1" customWidth="1"/>
    <col min="17" max="17" width="6.42578125" style="5" hidden="1" customWidth="1"/>
    <col min="18" max="19" width="6.85546875" style="5" hidden="1" customWidth="1"/>
    <col min="20" max="20" width="6.42578125" style="5" hidden="1" customWidth="1"/>
    <col min="21" max="22" width="6.85546875" style="5" hidden="1" customWidth="1"/>
    <col min="23" max="23" width="7.85546875" style="5" hidden="1" customWidth="1"/>
    <col min="24" max="24" width="6.42578125" style="5" hidden="1" customWidth="1"/>
    <col min="25" max="25" width="6.7109375" style="5" hidden="1" customWidth="1"/>
    <col min="26" max="26" width="6.28515625" style="5" hidden="1" customWidth="1"/>
    <col min="27" max="27" width="6.5703125" style="5" hidden="1" customWidth="1"/>
    <col min="28" max="28" width="7.42578125" style="5" hidden="1" customWidth="1"/>
    <col min="29" max="16384" width="9.140625" style="4"/>
  </cols>
  <sheetData>
    <row r="1" spans="2:28" ht="15.75" thickBot="1" x14ac:dyDescent="0.3">
      <c r="B1" s="78" t="s">
        <v>47</v>
      </c>
      <c r="C1" s="4"/>
      <c r="D1" s="4"/>
      <c r="E1" s="4"/>
      <c r="F1" s="4"/>
      <c r="P1" s="5" t="s">
        <v>302</v>
      </c>
    </row>
    <row r="2" spans="2:28" ht="9.75" customHeight="1" x14ac:dyDescent="0.25">
      <c r="B2" s="139"/>
      <c r="C2" s="140"/>
      <c r="D2" s="140"/>
      <c r="E2" s="140"/>
      <c r="F2" s="140"/>
      <c r="G2" s="140"/>
      <c r="H2" s="1081" t="s">
        <v>54</v>
      </c>
      <c r="I2" s="1082"/>
      <c r="J2" s="1083"/>
      <c r="K2" s="1073" t="s">
        <v>30</v>
      </c>
      <c r="L2" s="1076" t="s">
        <v>32</v>
      </c>
      <c r="M2" s="633">
        <v>100000</v>
      </c>
      <c r="N2" s="1070" t="s">
        <v>31</v>
      </c>
      <c r="P2" s="1067" t="s">
        <v>12</v>
      </c>
      <c r="Q2" s="1092" t="s">
        <v>0</v>
      </c>
      <c r="R2" s="1092" t="s">
        <v>1</v>
      </c>
      <c r="S2" s="1092" t="s">
        <v>126</v>
      </c>
      <c r="T2" s="1092" t="s">
        <v>127</v>
      </c>
      <c r="U2" s="1092" t="s">
        <v>128</v>
      </c>
      <c r="V2" s="1092" t="s">
        <v>129</v>
      </c>
      <c r="W2" s="1095" t="s">
        <v>4</v>
      </c>
      <c r="X2" s="1092" t="s">
        <v>5</v>
      </c>
      <c r="Y2" s="1092" t="s">
        <v>6</v>
      </c>
      <c r="Z2" s="1092" t="s">
        <v>7</v>
      </c>
      <c r="AA2" s="1097" t="s">
        <v>8</v>
      </c>
      <c r="AB2" s="1090" t="s">
        <v>3</v>
      </c>
    </row>
    <row r="3" spans="2:28" ht="25.5" customHeight="1" x14ac:dyDescent="0.25">
      <c r="B3" s="1057" t="s">
        <v>68</v>
      </c>
      <c r="C3" s="1058"/>
      <c r="D3" s="1058"/>
      <c r="E3" s="1058"/>
      <c r="F3" s="1058"/>
      <c r="G3" s="1059"/>
      <c r="H3" s="1084"/>
      <c r="I3" s="1085"/>
      <c r="J3" s="1086"/>
      <c r="K3" s="1074"/>
      <c r="L3" s="1077"/>
      <c r="M3" s="633">
        <v>1800</v>
      </c>
      <c r="N3" s="1071"/>
      <c r="P3" s="1068"/>
      <c r="Q3" s="1093"/>
      <c r="R3" s="1093"/>
      <c r="S3" s="1093"/>
      <c r="T3" s="1093"/>
      <c r="U3" s="1093"/>
      <c r="V3" s="1093"/>
      <c r="W3" s="1096"/>
      <c r="X3" s="1093"/>
      <c r="Y3" s="1093"/>
      <c r="Z3" s="1093"/>
      <c r="AA3" s="1098"/>
      <c r="AB3" s="1091"/>
    </row>
    <row r="4" spans="2:28" s="5" customFormat="1" ht="41.25" customHeight="1" x14ac:dyDescent="0.3">
      <c r="B4" s="203"/>
      <c r="C4" s="204"/>
      <c r="D4" s="503" t="s">
        <v>63</v>
      </c>
      <c r="E4" s="423"/>
      <c r="F4" s="503" t="s">
        <v>21</v>
      </c>
      <c r="G4" s="207"/>
      <c r="H4" s="1084"/>
      <c r="I4" s="1085"/>
      <c r="J4" s="1086"/>
      <c r="K4" s="1074"/>
      <c r="L4" s="1077"/>
      <c r="M4" s="634">
        <f>IF(SUM($W$8:$W$42)&lt;&gt;0,1,0)</f>
        <v>0</v>
      </c>
      <c r="N4" s="1071"/>
      <c r="O4" s="17"/>
      <c r="P4" s="1068"/>
      <c r="Q4" s="1093"/>
      <c r="R4" s="1093"/>
      <c r="S4" s="1093"/>
      <c r="T4" s="1093"/>
      <c r="U4" s="1093"/>
      <c r="V4" s="1093"/>
      <c r="W4" s="1096"/>
      <c r="X4" s="1093"/>
      <c r="Y4" s="1093"/>
      <c r="Z4" s="1093"/>
      <c r="AA4" s="1098"/>
      <c r="AB4" s="1091"/>
    </row>
    <row r="5" spans="2:28" s="7" customFormat="1" ht="28.5" customHeight="1" x14ac:dyDescent="0.3">
      <c r="B5" s="203"/>
      <c r="C5" s="204"/>
      <c r="D5" s="678">
        <v>0</v>
      </c>
      <c r="E5" s="423"/>
      <c r="F5" s="495">
        <f>IF(M6&gt;5000000,5000000,M6)</f>
        <v>0</v>
      </c>
      <c r="G5" s="206"/>
      <c r="H5" s="1084"/>
      <c r="I5" s="1085"/>
      <c r="J5" s="1086"/>
      <c r="K5" s="1074"/>
      <c r="L5" s="1077"/>
      <c r="M5" s="635">
        <f>IF((D5=0),IF(N43&gt;0,1,0),0)</f>
        <v>0</v>
      </c>
      <c r="N5" s="1071"/>
      <c r="O5" s="17"/>
      <c r="P5" s="1068"/>
      <c r="Q5" s="1093"/>
      <c r="R5" s="1093"/>
      <c r="S5" s="1093"/>
      <c r="T5" s="1093"/>
      <c r="U5" s="1093"/>
      <c r="V5" s="1093"/>
      <c r="W5" s="1096"/>
      <c r="X5" s="1093"/>
      <c r="Y5" s="1093"/>
      <c r="Z5" s="1093"/>
      <c r="AA5" s="1098"/>
      <c r="AB5" s="1091"/>
    </row>
    <row r="6" spans="2:28" s="1" customFormat="1" ht="18" customHeight="1" thickBot="1" x14ac:dyDescent="0.3">
      <c r="B6" s="203"/>
      <c r="C6" s="205"/>
      <c r="D6" s="205"/>
      <c r="E6" s="205"/>
      <c r="F6" s="205"/>
      <c r="G6" s="206"/>
      <c r="H6" s="1087"/>
      <c r="I6" s="1088"/>
      <c r="J6" s="1089"/>
      <c r="K6" s="1075"/>
      <c r="L6" s="1078"/>
      <c r="M6" s="635">
        <f>IF(D5&gt;0,M2+D5*M3,0)</f>
        <v>0</v>
      </c>
      <c r="N6" s="1072"/>
      <c r="O6" s="18"/>
      <c r="P6" s="1062" t="s">
        <v>10</v>
      </c>
      <c r="Q6" s="1063"/>
      <c r="R6" s="1063"/>
      <c r="S6" s="1063"/>
      <c r="T6" s="1063"/>
      <c r="U6" s="1063"/>
      <c r="V6" s="1064"/>
      <c r="W6" s="1094" t="s">
        <v>9</v>
      </c>
      <c r="X6" s="1063"/>
      <c r="Y6" s="1063"/>
      <c r="Z6" s="1063"/>
      <c r="AA6" s="1064"/>
      <c r="AB6" s="208" t="s">
        <v>2</v>
      </c>
    </row>
    <row r="7" spans="2:28" s="1" customFormat="1" ht="18" thickBot="1" x14ac:dyDescent="0.3">
      <c r="B7" s="1060" t="s">
        <v>84</v>
      </c>
      <c r="C7" s="1061"/>
      <c r="D7" s="1061"/>
      <c r="E7" s="1061"/>
      <c r="F7" s="1061"/>
      <c r="G7" s="1061"/>
      <c r="H7" s="1069" t="str">
        <f>H43</f>
        <v xml:space="preserve"> možno ještě rozdělit</v>
      </c>
      <c r="I7" s="1069"/>
      <c r="J7" s="1069"/>
      <c r="K7" s="420">
        <f>K43</f>
        <v>0</v>
      </c>
      <c r="L7" s="420"/>
      <c r="M7" s="245">
        <f>M43</f>
        <v>0</v>
      </c>
      <c r="N7" s="184">
        <f>N43</f>
        <v>0</v>
      </c>
      <c r="O7" s="18"/>
      <c r="P7" s="246">
        <v>54000</v>
      </c>
      <c r="Q7" s="247">
        <v>50501</v>
      </c>
      <c r="R7" s="247">
        <v>52601</v>
      </c>
      <c r="S7" s="247">
        <v>52602</v>
      </c>
      <c r="T7" s="247">
        <v>52106</v>
      </c>
      <c r="U7" s="396">
        <v>51212</v>
      </c>
      <c r="V7" s="248">
        <v>51017</v>
      </c>
      <c r="W7" s="249">
        <v>51010</v>
      </c>
      <c r="X7" s="250">
        <v>51610</v>
      </c>
      <c r="Y7" s="250">
        <v>51710</v>
      </c>
      <c r="Z7" s="250">
        <v>51510</v>
      </c>
      <c r="AA7" s="251">
        <v>52510</v>
      </c>
      <c r="AB7" s="252">
        <v>60000</v>
      </c>
    </row>
    <row r="8" spans="2:28" s="1" customFormat="1" ht="30" customHeight="1" x14ac:dyDescent="0.25">
      <c r="B8" s="209" t="s">
        <v>207</v>
      </c>
      <c r="C8" s="428" t="s">
        <v>133</v>
      </c>
      <c r="D8" s="1055" t="s">
        <v>208</v>
      </c>
      <c r="E8" s="1055"/>
      <c r="F8" s="1055"/>
      <c r="G8" s="1056"/>
      <c r="H8" s="1065" t="s">
        <v>209</v>
      </c>
      <c r="I8" s="1055"/>
      <c r="J8" s="1066"/>
      <c r="K8" s="210">
        <v>3617</v>
      </c>
      <c r="L8" s="680">
        <v>0</v>
      </c>
      <c r="M8" s="505">
        <f>L8</f>
        <v>0</v>
      </c>
      <c r="N8" s="220">
        <f>K8*M8</f>
        <v>0</v>
      </c>
      <c r="O8" s="17"/>
      <c r="P8" s="223"/>
      <c r="Q8" s="224">
        <f>M8*1/120</f>
        <v>0</v>
      </c>
      <c r="R8" s="224"/>
      <c r="S8" s="224"/>
      <c r="T8" s="225"/>
      <c r="U8" s="397"/>
      <c r="V8" s="226"/>
      <c r="W8" s="227">
        <f>IF($M8&lt;&gt;0,"X",0)</f>
        <v>0</v>
      </c>
      <c r="X8" s="225">
        <f>IF($M8&lt;&gt;0,"XXX",0)</f>
        <v>0</v>
      </c>
      <c r="Y8" s="225">
        <f>IF($M8&lt;&gt;0,"XXX",0)</f>
        <v>0</v>
      </c>
      <c r="Z8" s="225">
        <f>IF($M8&lt;&gt;0,"XXX",0)</f>
        <v>0</v>
      </c>
      <c r="AA8" s="228"/>
      <c r="AB8" s="229"/>
    </row>
    <row r="9" spans="2:28" s="1" customFormat="1" ht="30" hidden="1" customHeight="1" x14ac:dyDescent="0.25">
      <c r="B9" s="211"/>
      <c r="C9" s="212"/>
      <c r="D9" s="212"/>
      <c r="E9" s="212"/>
      <c r="F9" s="212"/>
      <c r="G9" s="658"/>
      <c r="H9" s="213"/>
      <c r="I9" s="214"/>
      <c r="J9" s="215"/>
      <c r="K9" s="216"/>
      <c r="L9" s="3"/>
      <c r="M9" s="506"/>
      <c r="N9" s="221"/>
      <c r="O9" s="17"/>
      <c r="P9" s="230"/>
      <c r="Q9" s="231"/>
      <c r="R9" s="231"/>
      <c r="S9" s="231"/>
      <c r="T9" s="232"/>
      <c r="U9" s="398"/>
      <c r="V9" s="233"/>
      <c r="W9" s="234"/>
      <c r="X9" s="232"/>
      <c r="Y9" s="232"/>
      <c r="Z9" s="232"/>
      <c r="AA9" s="235"/>
      <c r="AB9" s="236"/>
    </row>
    <row r="10" spans="2:28" s="1" customFormat="1" ht="30" customHeight="1" x14ac:dyDescent="0.25">
      <c r="B10" s="217" t="s">
        <v>210</v>
      </c>
      <c r="C10" s="428" t="s">
        <v>133</v>
      </c>
      <c r="D10" s="1051" t="s">
        <v>211</v>
      </c>
      <c r="E10" s="1051"/>
      <c r="F10" s="1051"/>
      <c r="G10" s="1052"/>
      <c r="H10" s="1053" t="s">
        <v>212</v>
      </c>
      <c r="I10" s="1051"/>
      <c r="J10" s="1054"/>
      <c r="K10" s="218">
        <v>4849</v>
      </c>
      <c r="L10" s="676">
        <v>0</v>
      </c>
      <c r="M10" s="505">
        <f>L10</f>
        <v>0</v>
      </c>
      <c r="N10" s="222">
        <f>K10*M10</f>
        <v>0</v>
      </c>
      <c r="O10" s="17"/>
      <c r="P10" s="237"/>
      <c r="Q10" s="238">
        <f>M10*1/24</f>
        <v>0</v>
      </c>
      <c r="R10" s="238"/>
      <c r="S10" s="238"/>
      <c r="T10" s="239"/>
      <c r="U10" s="399"/>
      <c r="V10" s="240"/>
      <c r="W10" s="241">
        <f>IF($M10&lt;&gt;0,"X",0)</f>
        <v>0</v>
      </c>
      <c r="X10" s="239">
        <f>IF($M10&lt;&gt;0,"XXX",0)</f>
        <v>0</v>
      </c>
      <c r="Y10" s="239">
        <f>IF($M10&lt;&gt;0,"XXX",0)</f>
        <v>0</v>
      </c>
      <c r="Z10" s="239">
        <f>IF($M10&lt;&gt;0,"XXX",0)</f>
        <v>0</v>
      </c>
      <c r="AA10" s="242"/>
      <c r="AB10" s="243"/>
    </row>
    <row r="11" spans="2:28" s="1" customFormat="1" ht="30" hidden="1" customHeight="1" x14ac:dyDescent="0.25">
      <c r="B11" s="217"/>
      <c r="C11" s="763"/>
      <c r="D11" s="763"/>
      <c r="E11" s="763"/>
      <c r="F11" s="763"/>
      <c r="G11" s="214"/>
      <c r="H11" s="213"/>
      <c r="I11" s="214"/>
      <c r="J11" s="662"/>
      <c r="K11" s="218"/>
      <c r="L11" s="2"/>
      <c r="M11" s="506"/>
      <c r="N11" s="222"/>
      <c r="O11" s="17"/>
      <c r="P11" s="237"/>
      <c r="Q11" s="238"/>
      <c r="R11" s="238"/>
      <c r="S11" s="238"/>
      <c r="T11" s="239"/>
      <c r="U11" s="399"/>
      <c r="V11" s="240"/>
      <c r="W11" s="241"/>
      <c r="X11" s="239"/>
      <c r="Y11" s="239"/>
      <c r="Z11" s="239"/>
      <c r="AA11" s="242"/>
      <c r="AB11" s="243"/>
    </row>
    <row r="12" spans="2:28" s="1" customFormat="1" ht="30" customHeight="1" x14ac:dyDescent="0.25">
      <c r="B12" s="217" t="s">
        <v>213</v>
      </c>
      <c r="C12" s="425" t="s">
        <v>112</v>
      </c>
      <c r="D12" s="1051" t="s">
        <v>214</v>
      </c>
      <c r="E12" s="1051"/>
      <c r="F12" s="1051"/>
      <c r="G12" s="1052"/>
      <c r="H12" s="1053" t="s">
        <v>215</v>
      </c>
      <c r="I12" s="1051"/>
      <c r="J12" s="1054"/>
      <c r="K12" s="218">
        <v>5233</v>
      </c>
      <c r="L12" s="676">
        <v>0</v>
      </c>
      <c r="M12" s="505">
        <f>L12</f>
        <v>0</v>
      </c>
      <c r="N12" s="222">
        <f>K12*M12</f>
        <v>0</v>
      </c>
      <c r="O12" s="17"/>
      <c r="P12" s="237"/>
      <c r="Q12" s="238">
        <f>M12*1/24</f>
        <v>0</v>
      </c>
      <c r="R12" s="238"/>
      <c r="S12" s="238"/>
      <c r="T12" s="239"/>
      <c r="U12" s="399"/>
      <c r="V12" s="240"/>
      <c r="W12" s="241">
        <f>IF($M12&lt;&gt;0,"X",0)</f>
        <v>0</v>
      </c>
      <c r="X12" s="239">
        <f>IF($M12&lt;&gt;0,"XXX",0)</f>
        <v>0</v>
      </c>
      <c r="Y12" s="239">
        <f>IF($M12&lt;&gt;0,"XXX",0)</f>
        <v>0</v>
      </c>
      <c r="Z12" s="239">
        <f>IF($M12&lt;&gt;0,"XXX",0)</f>
        <v>0</v>
      </c>
      <c r="AA12" s="242"/>
      <c r="AB12" s="243"/>
    </row>
    <row r="13" spans="2:28" s="1" customFormat="1" ht="30" hidden="1" customHeight="1" x14ac:dyDescent="0.25">
      <c r="B13" s="217"/>
      <c r="C13" s="763"/>
      <c r="D13" s="763"/>
      <c r="E13" s="763"/>
      <c r="F13" s="763"/>
      <c r="G13" s="214"/>
      <c r="H13" s="213"/>
      <c r="I13" s="214"/>
      <c r="J13" s="662"/>
      <c r="K13" s="218"/>
      <c r="L13" s="2"/>
      <c r="M13" s="505"/>
      <c r="N13" s="222"/>
      <c r="O13" s="17"/>
      <c r="P13" s="237"/>
      <c r="Q13" s="238"/>
      <c r="R13" s="238"/>
      <c r="S13" s="238"/>
      <c r="T13" s="239"/>
      <c r="U13" s="399"/>
      <c r="V13" s="240"/>
      <c r="W13" s="241"/>
      <c r="X13" s="239"/>
      <c r="Y13" s="239"/>
      <c r="Z13" s="239"/>
      <c r="AA13" s="242"/>
      <c r="AB13" s="243"/>
    </row>
    <row r="14" spans="2:28" s="1" customFormat="1" ht="30" customHeight="1" x14ac:dyDescent="0.25">
      <c r="B14" s="217" t="s">
        <v>216</v>
      </c>
      <c r="C14" s="428" t="s">
        <v>133</v>
      </c>
      <c r="D14" s="1051" t="s">
        <v>293</v>
      </c>
      <c r="E14" s="1051"/>
      <c r="F14" s="1051"/>
      <c r="G14" s="1052"/>
      <c r="H14" s="1053" t="s">
        <v>56</v>
      </c>
      <c r="I14" s="1051"/>
      <c r="J14" s="1054"/>
      <c r="K14" s="218">
        <v>3480</v>
      </c>
      <c r="L14" s="676">
        <v>0</v>
      </c>
      <c r="M14" s="505">
        <f>L14</f>
        <v>0</v>
      </c>
      <c r="N14" s="222">
        <f>K14*M14</f>
        <v>0</v>
      </c>
      <c r="O14" s="17"/>
      <c r="P14" s="237">
        <f>IF(M14&lt;&gt;0,"*",0)</f>
        <v>0</v>
      </c>
      <c r="Q14" s="238"/>
      <c r="R14" s="238"/>
      <c r="S14" s="238"/>
      <c r="T14" s="239"/>
      <c r="U14" s="399"/>
      <c r="V14" s="240"/>
      <c r="W14" s="241"/>
      <c r="X14" s="239"/>
      <c r="Y14" s="239"/>
      <c r="Z14" s="239"/>
      <c r="AA14" s="244">
        <f>M14/2</f>
        <v>0</v>
      </c>
      <c r="AB14" s="243">
        <f>M14/3</f>
        <v>0</v>
      </c>
    </row>
    <row r="15" spans="2:28" s="1" customFormat="1" ht="30" hidden="1" customHeight="1" x14ac:dyDescent="0.25">
      <c r="B15" s="217"/>
      <c r="C15" s="763"/>
      <c r="D15" s="763"/>
      <c r="E15" s="763"/>
      <c r="F15" s="763"/>
      <c r="G15" s="214"/>
      <c r="H15" s="213"/>
      <c r="I15" s="214"/>
      <c r="J15" s="662"/>
      <c r="K15" s="218"/>
      <c r="L15" s="2"/>
      <c r="M15" s="505"/>
      <c r="N15" s="222"/>
      <c r="O15" s="17"/>
      <c r="P15" s="237"/>
      <c r="Q15" s="238"/>
      <c r="R15" s="238"/>
      <c r="S15" s="238"/>
      <c r="T15" s="239"/>
      <c r="U15" s="399"/>
      <c r="V15" s="240"/>
      <c r="W15" s="241"/>
      <c r="X15" s="239"/>
      <c r="Y15" s="239"/>
      <c r="Z15" s="239"/>
      <c r="AA15" s="242"/>
      <c r="AB15" s="243"/>
    </row>
    <row r="16" spans="2:28" s="1" customFormat="1" ht="30" customHeight="1" x14ac:dyDescent="0.25">
      <c r="B16" s="217" t="s">
        <v>217</v>
      </c>
      <c r="C16" s="426">
        <v>43103</v>
      </c>
      <c r="D16" s="1051" t="s">
        <v>300</v>
      </c>
      <c r="E16" s="1051"/>
      <c r="F16" s="1051"/>
      <c r="G16" s="1052"/>
      <c r="H16" s="1053" t="s">
        <v>56</v>
      </c>
      <c r="I16" s="1051"/>
      <c r="J16" s="1054"/>
      <c r="K16" s="218">
        <v>3480</v>
      </c>
      <c r="L16" s="676">
        <v>0</v>
      </c>
      <c r="M16" s="505">
        <f>L16</f>
        <v>0</v>
      </c>
      <c r="N16" s="222">
        <f>K16*M16</f>
        <v>0</v>
      </c>
      <c r="O16" s="17"/>
      <c r="P16" s="237">
        <f>IF(M16&lt;&gt;0,"*",0)</f>
        <v>0</v>
      </c>
      <c r="Q16" s="238"/>
      <c r="R16" s="238"/>
      <c r="S16" s="238"/>
      <c r="T16" s="239"/>
      <c r="U16" s="399"/>
      <c r="V16" s="240"/>
      <c r="W16" s="241"/>
      <c r="X16" s="239"/>
      <c r="Y16" s="239"/>
      <c r="Z16" s="239"/>
      <c r="AA16" s="244">
        <f>M16/2</f>
        <v>0</v>
      </c>
      <c r="AB16" s="243">
        <f>M16/3</f>
        <v>0</v>
      </c>
    </row>
    <row r="17" spans="2:28" s="1" customFormat="1" ht="20.25" hidden="1" customHeight="1" x14ac:dyDescent="0.25">
      <c r="B17" s="217"/>
      <c r="C17" s="763"/>
      <c r="D17" s="763"/>
      <c r="E17" s="763"/>
      <c r="F17" s="763"/>
      <c r="G17" s="214"/>
      <c r="H17" s="213"/>
      <c r="I17" s="214"/>
      <c r="J17" s="662"/>
      <c r="K17" s="218"/>
      <c r="L17" s="2"/>
      <c r="M17" s="506"/>
      <c r="N17" s="222"/>
      <c r="O17" s="17"/>
      <c r="P17" s="237"/>
      <c r="Q17" s="238"/>
      <c r="R17" s="238"/>
      <c r="S17" s="238"/>
      <c r="T17" s="239"/>
      <c r="U17" s="399"/>
      <c r="V17" s="240"/>
      <c r="W17" s="241"/>
      <c r="X17" s="239"/>
      <c r="Y17" s="239"/>
      <c r="Z17" s="239"/>
      <c r="AA17" s="244"/>
      <c r="AB17" s="243"/>
    </row>
    <row r="18" spans="2:28" s="1" customFormat="1" ht="30" customHeight="1" x14ac:dyDescent="0.25">
      <c r="B18" s="217" t="s">
        <v>218</v>
      </c>
      <c r="C18" s="428" t="s">
        <v>133</v>
      </c>
      <c r="D18" s="1051" t="s">
        <v>305</v>
      </c>
      <c r="E18" s="1051"/>
      <c r="F18" s="1051"/>
      <c r="G18" s="1052"/>
      <c r="H18" s="1053" t="s">
        <v>61</v>
      </c>
      <c r="I18" s="1051"/>
      <c r="J18" s="1054"/>
      <c r="K18" s="218">
        <v>1360</v>
      </c>
      <c r="L18" s="676">
        <v>0</v>
      </c>
      <c r="M18" s="507">
        <f>IF(L18=1,0,L18)</f>
        <v>0</v>
      </c>
      <c r="N18" s="222">
        <f>K18*M18</f>
        <v>0</v>
      </c>
      <c r="O18" s="17"/>
      <c r="P18" s="237">
        <f>IF(M18&lt;&gt;0,"*",0)</f>
        <v>0</v>
      </c>
      <c r="Q18" s="238"/>
      <c r="R18" s="238"/>
      <c r="S18" s="238"/>
      <c r="T18" s="239"/>
      <c r="U18" s="399"/>
      <c r="V18" s="240"/>
      <c r="W18" s="241"/>
      <c r="X18" s="239"/>
      <c r="Y18" s="239"/>
      <c r="Z18" s="239"/>
      <c r="AA18" s="244">
        <f>M18/2</f>
        <v>0</v>
      </c>
      <c r="AB18" s="243">
        <f>M18/3</f>
        <v>0</v>
      </c>
    </row>
    <row r="19" spans="2:28" s="1" customFormat="1" ht="30" hidden="1" customHeight="1" x14ac:dyDescent="0.25">
      <c r="B19" s="217"/>
      <c r="C19" s="763"/>
      <c r="D19" s="763"/>
      <c r="E19" s="763"/>
      <c r="F19" s="763"/>
      <c r="G19" s="214"/>
      <c r="H19" s="213"/>
      <c r="I19" s="214"/>
      <c r="J19" s="662"/>
      <c r="K19" s="218"/>
      <c r="L19" s="2"/>
      <c r="M19" s="505"/>
      <c r="N19" s="222"/>
      <c r="O19" s="17"/>
      <c r="P19" s="237"/>
      <c r="Q19" s="238"/>
      <c r="R19" s="238"/>
      <c r="S19" s="238"/>
      <c r="T19" s="239"/>
      <c r="U19" s="399"/>
      <c r="V19" s="240"/>
      <c r="W19" s="241"/>
      <c r="X19" s="239"/>
      <c r="Y19" s="239"/>
      <c r="Z19" s="239"/>
      <c r="AA19" s="244"/>
      <c r="AB19" s="243"/>
    </row>
    <row r="20" spans="2:28" s="1" customFormat="1" ht="30" customHeight="1" x14ac:dyDescent="0.25">
      <c r="B20" s="217" t="s">
        <v>219</v>
      </c>
      <c r="C20" s="428" t="s">
        <v>133</v>
      </c>
      <c r="D20" s="1051" t="s">
        <v>220</v>
      </c>
      <c r="E20" s="1051"/>
      <c r="F20" s="1051"/>
      <c r="G20" s="1052"/>
      <c r="H20" s="1053" t="s">
        <v>192</v>
      </c>
      <c r="I20" s="1051"/>
      <c r="J20" s="1054"/>
      <c r="K20" s="218">
        <v>8456</v>
      </c>
      <c r="L20" s="676">
        <v>0</v>
      </c>
      <c r="M20" s="505">
        <f>L20</f>
        <v>0</v>
      </c>
      <c r="N20" s="222">
        <f>K20*M20</f>
        <v>0</v>
      </c>
      <c r="O20" s="17"/>
      <c r="P20" s="237">
        <f>M20*3</f>
        <v>0</v>
      </c>
      <c r="Q20" s="238"/>
      <c r="R20" s="238"/>
      <c r="S20" s="238"/>
      <c r="T20" s="239"/>
      <c r="U20" s="399"/>
      <c r="V20" s="240"/>
      <c r="W20" s="241"/>
      <c r="X20" s="239"/>
      <c r="Y20" s="239"/>
      <c r="Z20" s="239"/>
      <c r="AA20" s="244">
        <f>P20</f>
        <v>0</v>
      </c>
      <c r="AB20" s="243">
        <f>P20/2</f>
        <v>0</v>
      </c>
    </row>
    <row r="21" spans="2:28" s="1" customFormat="1" ht="30" hidden="1" customHeight="1" x14ac:dyDescent="0.25">
      <c r="B21" s="217"/>
      <c r="C21" s="763"/>
      <c r="D21" s="763"/>
      <c r="E21" s="763"/>
      <c r="F21" s="763"/>
      <c r="G21" s="214"/>
      <c r="H21" s="213"/>
      <c r="I21" s="214"/>
      <c r="J21" s="662"/>
      <c r="K21" s="218"/>
      <c r="L21" s="2"/>
      <c r="M21" s="505"/>
      <c r="N21" s="222"/>
      <c r="O21" s="17"/>
      <c r="P21" s="237"/>
      <c r="Q21" s="238"/>
      <c r="R21" s="238"/>
      <c r="S21" s="238"/>
      <c r="T21" s="239"/>
      <c r="U21" s="399"/>
      <c r="V21" s="240"/>
      <c r="W21" s="241"/>
      <c r="X21" s="239"/>
      <c r="Y21" s="239"/>
      <c r="Z21" s="239"/>
      <c r="AA21" s="244"/>
      <c r="AB21" s="243"/>
    </row>
    <row r="22" spans="2:28" s="1" customFormat="1" ht="42.75" customHeight="1" x14ac:dyDescent="0.25">
      <c r="B22" s="217" t="s">
        <v>221</v>
      </c>
      <c r="C22" s="428" t="s">
        <v>133</v>
      </c>
      <c r="D22" s="1051" t="s">
        <v>222</v>
      </c>
      <c r="E22" s="1051"/>
      <c r="F22" s="1051"/>
      <c r="G22" s="1052"/>
      <c r="H22" s="1053" t="s">
        <v>151</v>
      </c>
      <c r="I22" s="1051"/>
      <c r="J22" s="1054"/>
      <c r="K22" s="218">
        <v>9010</v>
      </c>
      <c r="L22" s="676">
        <v>0</v>
      </c>
      <c r="M22" s="505">
        <f>L22</f>
        <v>0</v>
      </c>
      <c r="N22" s="222">
        <f>K22*M22</f>
        <v>0</v>
      </c>
      <c r="O22" s="17"/>
      <c r="P22" s="237">
        <f>2*M22</f>
        <v>0</v>
      </c>
      <c r="Q22" s="238"/>
      <c r="R22" s="238"/>
      <c r="S22" s="238"/>
      <c r="T22" s="239"/>
      <c r="U22" s="399"/>
      <c r="V22" s="240"/>
      <c r="W22" s="241"/>
      <c r="X22" s="239"/>
      <c r="Y22" s="239"/>
      <c r="Z22" s="239"/>
      <c r="AA22" s="244">
        <f t="shared" ref="AA22" si="0">P22</f>
        <v>0</v>
      </c>
      <c r="AB22" s="243">
        <f>P22/2</f>
        <v>0</v>
      </c>
    </row>
    <row r="23" spans="2:28" s="1" customFormat="1" ht="30" hidden="1" customHeight="1" x14ac:dyDescent="0.25">
      <c r="B23" s="217"/>
      <c r="C23" s="763"/>
      <c r="D23" s="763"/>
      <c r="E23" s="763"/>
      <c r="F23" s="763"/>
      <c r="G23" s="214"/>
      <c r="H23" s="213"/>
      <c r="I23" s="214"/>
      <c r="J23" s="662"/>
      <c r="K23" s="218"/>
      <c r="L23" s="2"/>
      <c r="M23" s="505"/>
      <c r="N23" s="222"/>
      <c r="O23" s="17"/>
      <c r="P23" s="237"/>
      <c r="Q23" s="238"/>
      <c r="R23" s="238"/>
      <c r="S23" s="238"/>
      <c r="T23" s="239"/>
      <c r="U23" s="399"/>
      <c r="V23" s="240"/>
      <c r="W23" s="241"/>
      <c r="X23" s="239"/>
      <c r="Y23" s="239"/>
      <c r="Z23" s="239"/>
      <c r="AA23" s="244"/>
      <c r="AB23" s="243"/>
    </row>
    <row r="24" spans="2:28" s="1" customFormat="1" ht="42.75" customHeight="1" x14ac:dyDescent="0.25">
      <c r="B24" s="217" t="s">
        <v>223</v>
      </c>
      <c r="C24" s="428" t="s">
        <v>133</v>
      </c>
      <c r="D24" s="1051" t="s">
        <v>224</v>
      </c>
      <c r="E24" s="1051"/>
      <c r="F24" s="1051"/>
      <c r="G24" s="1052"/>
      <c r="H24" s="1053" t="s">
        <v>154</v>
      </c>
      <c r="I24" s="1051"/>
      <c r="J24" s="1054"/>
      <c r="K24" s="218">
        <v>8150</v>
      </c>
      <c r="L24" s="676">
        <v>0</v>
      </c>
      <c r="M24" s="505">
        <f>L24</f>
        <v>0</v>
      </c>
      <c r="N24" s="222">
        <f>K24*M24</f>
        <v>0</v>
      </c>
      <c r="O24" s="17"/>
      <c r="P24" s="237">
        <f>2*M24</f>
        <v>0</v>
      </c>
      <c r="Q24" s="238"/>
      <c r="R24" s="238"/>
      <c r="S24" s="238"/>
      <c r="T24" s="239"/>
      <c r="U24" s="399"/>
      <c r="V24" s="240"/>
      <c r="W24" s="241"/>
      <c r="X24" s="239"/>
      <c r="Y24" s="239"/>
      <c r="Z24" s="239"/>
      <c r="AA24" s="244">
        <f>P24</f>
        <v>0</v>
      </c>
      <c r="AB24" s="243">
        <f>AA24/2</f>
        <v>0</v>
      </c>
    </row>
    <row r="25" spans="2:28" s="1" customFormat="1" ht="30" hidden="1" customHeight="1" x14ac:dyDescent="0.25">
      <c r="B25" s="217"/>
      <c r="C25" s="763"/>
      <c r="D25" s="763"/>
      <c r="E25" s="763"/>
      <c r="F25" s="763"/>
      <c r="G25" s="214"/>
      <c r="H25" s="213"/>
      <c r="I25" s="214"/>
      <c r="J25" s="662"/>
      <c r="K25" s="218"/>
      <c r="L25" s="2"/>
      <c r="M25" s="505"/>
      <c r="N25" s="222"/>
      <c r="O25" s="17"/>
      <c r="P25" s="237"/>
      <c r="Q25" s="238"/>
      <c r="R25" s="238"/>
      <c r="S25" s="238"/>
      <c r="T25" s="239"/>
      <c r="U25" s="399"/>
      <c r="V25" s="240"/>
      <c r="W25" s="241"/>
      <c r="X25" s="239"/>
      <c r="Y25" s="239"/>
      <c r="Z25" s="239"/>
      <c r="AA25" s="244"/>
      <c r="AB25" s="243"/>
    </row>
    <row r="26" spans="2:28" s="1" customFormat="1" ht="42.75" customHeight="1" x14ac:dyDescent="0.25">
      <c r="B26" s="217" t="s">
        <v>225</v>
      </c>
      <c r="C26" s="425" t="s">
        <v>112</v>
      </c>
      <c r="D26" s="1051" t="s">
        <v>226</v>
      </c>
      <c r="E26" s="1051"/>
      <c r="F26" s="1051"/>
      <c r="G26" s="1052"/>
      <c r="H26" s="1053" t="s">
        <v>110</v>
      </c>
      <c r="I26" s="1051"/>
      <c r="J26" s="1054"/>
      <c r="K26" s="218">
        <v>11030</v>
      </c>
      <c r="L26" s="676">
        <v>0</v>
      </c>
      <c r="M26" s="505">
        <f>L26</f>
        <v>0</v>
      </c>
      <c r="N26" s="222">
        <f>K26*M26</f>
        <v>0</v>
      </c>
      <c r="O26" s="17"/>
      <c r="P26" s="237">
        <f>M26</f>
        <v>0</v>
      </c>
      <c r="Q26" s="238"/>
      <c r="R26" s="238"/>
      <c r="S26" s="238"/>
      <c r="T26" s="239"/>
      <c r="U26" s="399"/>
      <c r="V26" s="240"/>
      <c r="W26" s="241"/>
      <c r="X26" s="239"/>
      <c r="Y26" s="239"/>
      <c r="Z26" s="239"/>
      <c r="AA26" s="244">
        <f t="shared" ref="AA26" si="1">P26</f>
        <v>0</v>
      </c>
      <c r="AB26" s="243">
        <f>P26</f>
        <v>0</v>
      </c>
    </row>
    <row r="27" spans="2:28" s="1" customFormat="1" ht="30" hidden="1" customHeight="1" x14ac:dyDescent="0.25">
      <c r="B27" s="217"/>
      <c r="C27" s="763"/>
      <c r="D27" s="763"/>
      <c r="E27" s="763"/>
      <c r="F27" s="763"/>
      <c r="G27" s="214"/>
      <c r="H27" s="213"/>
      <c r="I27" s="214"/>
      <c r="J27" s="662"/>
      <c r="K27" s="218"/>
      <c r="L27" s="2"/>
      <c r="M27" s="505"/>
      <c r="N27" s="222"/>
      <c r="O27" s="17"/>
      <c r="P27" s="237"/>
      <c r="Q27" s="238"/>
      <c r="R27" s="238"/>
      <c r="S27" s="238"/>
      <c r="T27" s="239"/>
      <c r="U27" s="399"/>
      <c r="V27" s="240"/>
      <c r="W27" s="241"/>
      <c r="X27" s="239"/>
      <c r="Y27" s="239"/>
      <c r="Z27" s="239"/>
      <c r="AA27" s="244"/>
      <c r="AB27" s="243"/>
    </row>
    <row r="28" spans="2:28" s="1" customFormat="1" ht="42.75" customHeight="1" x14ac:dyDescent="0.25">
      <c r="B28" s="217" t="s">
        <v>227</v>
      </c>
      <c r="C28" s="428" t="s">
        <v>133</v>
      </c>
      <c r="D28" s="1051" t="s">
        <v>228</v>
      </c>
      <c r="E28" s="1051"/>
      <c r="F28" s="1051"/>
      <c r="G28" s="1052"/>
      <c r="H28" s="1053" t="s">
        <v>107</v>
      </c>
      <c r="I28" s="1051"/>
      <c r="J28" s="1054"/>
      <c r="K28" s="218">
        <v>5637</v>
      </c>
      <c r="L28" s="676">
        <v>0</v>
      </c>
      <c r="M28" s="505">
        <f>L28</f>
        <v>0</v>
      </c>
      <c r="N28" s="222">
        <f>K28*M28</f>
        <v>0</v>
      </c>
      <c r="O28" s="17"/>
      <c r="P28" s="237">
        <f>2*M28</f>
        <v>0</v>
      </c>
      <c r="Q28" s="238"/>
      <c r="R28" s="238"/>
      <c r="S28" s="238"/>
      <c r="T28" s="239"/>
      <c r="U28" s="399"/>
      <c r="V28" s="240"/>
      <c r="W28" s="241"/>
      <c r="X28" s="239"/>
      <c r="Y28" s="239"/>
      <c r="Z28" s="239"/>
      <c r="AA28" s="244">
        <f>P28/2</f>
        <v>0</v>
      </c>
      <c r="AB28" s="243">
        <f>P28/4</f>
        <v>0</v>
      </c>
    </row>
    <row r="29" spans="2:28" s="1" customFormat="1" ht="30" hidden="1" customHeight="1" x14ac:dyDescent="0.25">
      <c r="B29" s="217"/>
      <c r="C29" s="763"/>
      <c r="D29" s="763"/>
      <c r="E29" s="763"/>
      <c r="F29" s="763"/>
      <c r="G29" s="214"/>
      <c r="H29" s="213"/>
      <c r="I29" s="214"/>
      <c r="J29" s="662"/>
      <c r="K29" s="218"/>
      <c r="L29" s="2"/>
      <c r="M29" s="505"/>
      <c r="N29" s="222"/>
      <c r="O29" s="17"/>
      <c r="P29" s="237"/>
      <c r="Q29" s="238"/>
      <c r="R29" s="238"/>
      <c r="S29" s="238"/>
      <c r="T29" s="239"/>
      <c r="U29" s="399"/>
      <c r="V29" s="240"/>
      <c r="W29" s="241"/>
      <c r="X29" s="239"/>
      <c r="Y29" s="239"/>
      <c r="Z29" s="239"/>
      <c r="AA29" s="244"/>
      <c r="AB29" s="243"/>
    </row>
    <row r="30" spans="2:28" s="1" customFormat="1" ht="30" customHeight="1" x14ac:dyDescent="0.25">
      <c r="B30" s="217" t="s">
        <v>229</v>
      </c>
      <c r="C30" s="428" t="s">
        <v>133</v>
      </c>
      <c r="D30" s="1051" t="s">
        <v>230</v>
      </c>
      <c r="E30" s="1051"/>
      <c r="F30" s="1051"/>
      <c r="G30" s="1052"/>
      <c r="H30" s="1053" t="s">
        <v>231</v>
      </c>
      <c r="I30" s="1051"/>
      <c r="J30" s="1054"/>
      <c r="K30" s="218">
        <v>31191</v>
      </c>
      <c r="L30" s="676">
        <v>0</v>
      </c>
      <c r="M30" s="505">
        <f>L30</f>
        <v>0</v>
      </c>
      <c r="N30" s="222">
        <f>K30*M30</f>
        <v>0</v>
      </c>
      <c r="O30" s="17"/>
      <c r="P30" s="237"/>
      <c r="Q30" s="238"/>
      <c r="R30" s="413">
        <f>M30</f>
        <v>0</v>
      </c>
      <c r="S30" s="238"/>
      <c r="T30" s="239"/>
      <c r="U30" s="399"/>
      <c r="V30" s="240"/>
      <c r="W30" s="241">
        <f>IF($M30&lt;&gt;0,"X",0)</f>
        <v>0</v>
      </c>
      <c r="X30" s="239">
        <f>IF($M30&lt;&gt;0,"XXX",0)</f>
        <v>0</v>
      </c>
      <c r="Y30" s="239">
        <f>IF($M30&lt;&gt;0,"XXX",0)</f>
        <v>0</v>
      </c>
      <c r="Z30" s="239">
        <f>IF($M30&lt;&gt;0,"XXX",0)</f>
        <v>0</v>
      </c>
      <c r="AA30" s="244"/>
      <c r="AB30" s="243"/>
    </row>
    <row r="31" spans="2:28" s="1" customFormat="1" ht="30" hidden="1" customHeight="1" x14ac:dyDescent="0.25">
      <c r="B31" s="217"/>
      <c r="C31" s="419"/>
      <c r="D31" s="436"/>
      <c r="E31" s="436"/>
      <c r="F31" s="436"/>
      <c r="G31" s="214"/>
      <c r="H31" s="213"/>
      <c r="I31" s="214"/>
      <c r="J31" s="662"/>
      <c r="K31" s="218"/>
      <c r="L31" s="2"/>
      <c r="M31" s="505"/>
      <c r="N31" s="222"/>
      <c r="O31" s="17"/>
      <c r="P31" s="237"/>
      <c r="Q31" s="238"/>
      <c r="R31" s="238"/>
      <c r="S31" s="238"/>
      <c r="T31" s="239"/>
      <c r="U31" s="399"/>
      <c r="V31" s="240"/>
      <c r="W31" s="241"/>
      <c r="X31" s="239"/>
      <c r="Y31" s="239"/>
      <c r="Z31" s="239"/>
      <c r="AA31" s="244"/>
      <c r="AB31" s="243"/>
    </row>
    <row r="32" spans="2:28" s="1" customFormat="1" ht="30" customHeight="1" x14ac:dyDescent="0.25">
      <c r="B32" s="217" t="s">
        <v>232</v>
      </c>
      <c r="C32" s="425" t="s">
        <v>112</v>
      </c>
      <c r="D32" s="894" t="s">
        <v>280</v>
      </c>
      <c r="E32" s="895"/>
      <c r="F32" s="895"/>
      <c r="G32" s="896"/>
      <c r="H32" s="1053" t="s">
        <v>113</v>
      </c>
      <c r="I32" s="1051"/>
      <c r="J32" s="1054"/>
      <c r="K32" s="218">
        <f>IF(D32="",0,LEFT(RIGHT(D32,8),2)*2000)</f>
        <v>128000</v>
      </c>
      <c r="L32" s="676">
        <v>0</v>
      </c>
      <c r="M32" s="505">
        <f>K32*L32</f>
        <v>0</v>
      </c>
      <c r="N32" s="222">
        <f>K32*L32</f>
        <v>0</v>
      </c>
      <c r="O32" s="17"/>
      <c r="P32" s="237"/>
      <c r="Q32" s="238"/>
      <c r="R32" s="238"/>
      <c r="S32" s="238"/>
      <c r="T32" s="238">
        <f>M32/128000</f>
        <v>0</v>
      </c>
      <c r="U32" s="399"/>
      <c r="V32" s="240"/>
      <c r="W32" s="241">
        <f>IF($M32&lt;&gt;0,"X",0)</f>
        <v>0</v>
      </c>
      <c r="X32" s="239">
        <f>IF($M32&lt;&gt;0,"XXX",0)</f>
        <v>0</v>
      </c>
      <c r="Y32" s="239">
        <f>IF($M32&lt;&gt;0,"XXX",0)</f>
        <v>0</v>
      </c>
      <c r="Z32" s="239">
        <f>IF($M32&lt;&gt;0,"XXX",0)</f>
        <v>0</v>
      </c>
      <c r="AA32" s="244"/>
      <c r="AB32" s="243"/>
    </row>
    <row r="33" spans="2:28" s="1" customFormat="1" ht="30" hidden="1" customHeight="1" x14ac:dyDescent="0.25">
      <c r="B33" s="217"/>
      <c r="C33" s="419"/>
      <c r="D33" s="436"/>
      <c r="E33" s="436"/>
      <c r="F33" s="436"/>
      <c r="G33" s="214"/>
      <c r="H33" s="213"/>
      <c r="I33" s="214"/>
      <c r="J33" s="662"/>
      <c r="K33" s="218"/>
      <c r="L33" s="2"/>
      <c r="M33" s="505"/>
      <c r="N33" s="222"/>
      <c r="O33" s="17"/>
      <c r="P33" s="237"/>
      <c r="Q33" s="238"/>
      <c r="R33" s="238"/>
      <c r="S33" s="238"/>
      <c r="T33" s="239"/>
      <c r="U33" s="399"/>
      <c r="V33" s="240"/>
      <c r="W33" s="241"/>
      <c r="X33" s="239"/>
      <c r="Y33" s="239"/>
      <c r="Z33" s="239"/>
      <c r="AA33" s="244"/>
      <c r="AB33" s="243"/>
    </row>
    <row r="34" spans="2:28" s="1" customFormat="1" ht="30" customHeight="1" x14ac:dyDescent="0.25">
      <c r="B34" s="217" t="s">
        <v>233</v>
      </c>
      <c r="C34" s="428" t="s">
        <v>133</v>
      </c>
      <c r="D34" s="1051" t="s">
        <v>234</v>
      </c>
      <c r="E34" s="1051"/>
      <c r="F34" s="1051"/>
      <c r="G34" s="1052"/>
      <c r="H34" s="1053" t="s">
        <v>171</v>
      </c>
      <c r="I34" s="1051"/>
      <c r="J34" s="1054"/>
      <c r="K34" s="218">
        <v>17833</v>
      </c>
      <c r="L34" s="676">
        <v>0</v>
      </c>
      <c r="M34" s="505">
        <f>L34</f>
        <v>0</v>
      </c>
      <c r="N34" s="222">
        <f>K34*M34</f>
        <v>0</v>
      </c>
      <c r="O34" s="17"/>
      <c r="P34" s="237"/>
      <c r="Q34" s="238"/>
      <c r="R34" s="238"/>
      <c r="S34" s="238"/>
      <c r="T34" s="239"/>
      <c r="U34" s="399">
        <f>M34</f>
        <v>0</v>
      </c>
      <c r="V34" s="240"/>
      <c r="W34" s="241">
        <f>IF($M34&lt;&gt;0,"X",0)</f>
        <v>0</v>
      </c>
      <c r="X34" s="239">
        <f>IF($M34&lt;&gt;0,"XXX",0)</f>
        <v>0</v>
      </c>
      <c r="Y34" s="239">
        <f>IF($M34&lt;&gt;0,"XXX",0)</f>
        <v>0</v>
      </c>
      <c r="Z34" s="239">
        <f>IF($M34&lt;&gt;0,"XXX",0)</f>
        <v>0</v>
      </c>
      <c r="AA34" s="244"/>
      <c r="AB34" s="243"/>
    </row>
    <row r="35" spans="2:28" s="1" customFormat="1" ht="30" hidden="1" customHeight="1" x14ac:dyDescent="0.25">
      <c r="B35" s="217"/>
      <c r="C35" s="763"/>
      <c r="D35" s="763"/>
      <c r="E35" s="763"/>
      <c r="F35" s="763"/>
      <c r="G35" s="219"/>
      <c r="H35" s="213"/>
      <c r="I35" s="214"/>
      <c r="J35" s="629"/>
      <c r="K35" s="218"/>
      <c r="L35" s="2"/>
      <c r="M35" s="505"/>
      <c r="N35" s="222"/>
      <c r="O35" s="17"/>
      <c r="P35" s="237"/>
      <c r="Q35" s="238"/>
      <c r="R35" s="238"/>
      <c r="S35" s="238"/>
      <c r="T35" s="239"/>
      <c r="U35" s="399"/>
      <c r="V35" s="240"/>
      <c r="W35" s="241"/>
      <c r="X35" s="239"/>
      <c r="Y35" s="239"/>
      <c r="Z35" s="239"/>
      <c r="AA35" s="244"/>
      <c r="AB35" s="243"/>
    </row>
    <row r="36" spans="2:28" s="1" customFormat="1" ht="30" customHeight="1" x14ac:dyDescent="0.25">
      <c r="B36" s="217" t="s">
        <v>235</v>
      </c>
      <c r="C36" s="428" t="s">
        <v>133</v>
      </c>
      <c r="D36" s="1079" t="s">
        <v>236</v>
      </c>
      <c r="E36" s="1079"/>
      <c r="F36" s="1079"/>
      <c r="G36" s="1080"/>
      <c r="H36" s="1053" t="s">
        <v>116</v>
      </c>
      <c r="I36" s="1051"/>
      <c r="J36" s="1054"/>
      <c r="K36" s="218">
        <v>4412</v>
      </c>
      <c r="L36" s="676">
        <v>0</v>
      </c>
      <c r="M36" s="677">
        <f>L36</f>
        <v>0</v>
      </c>
      <c r="N36" s="222">
        <f>K36*M36</f>
        <v>0</v>
      </c>
      <c r="O36" s="17"/>
      <c r="P36" s="237"/>
      <c r="Q36" s="238"/>
      <c r="R36" s="238"/>
      <c r="S36" s="238"/>
      <c r="T36" s="239"/>
      <c r="U36" s="399">
        <f>M36</f>
        <v>0</v>
      </c>
      <c r="V36" s="240"/>
      <c r="W36" s="241">
        <f>IF($M36&lt;&gt;0,"X",0)</f>
        <v>0</v>
      </c>
      <c r="X36" s="239">
        <f>IF($M36&lt;&gt;0,"XXX",0)</f>
        <v>0</v>
      </c>
      <c r="Y36" s="239">
        <f>IF($M36&lt;&gt;0,"XXX",0)</f>
        <v>0</v>
      </c>
      <c r="Z36" s="239">
        <f>IF($M36&lt;&gt;0,"XXX",0)</f>
        <v>0</v>
      </c>
      <c r="AA36" s="244"/>
      <c r="AB36" s="243"/>
    </row>
    <row r="37" spans="2:28" s="1" customFormat="1" ht="30" hidden="1" customHeight="1" x14ac:dyDescent="0.25">
      <c r="B37" s="217"/>
      <c r="C37" s="763"/>
      <c r="D37" s="763"/>
      <c r="E37" s="763"/>
      <c r="F37" s="763"/>
      <c r="G37" s="219"/>
      <c r="H37" s="213"/>
      <c r="I37" s="214"/>
      <c r="J37" s="629"/>
      <c r="K37" s="218"/>
      <c r="L37" s="2"/>
      <c r="M37" s="505"/>
      <c r="N37" s="222"/>
      <c r="O37" s="17"/>
      <c r="P37" s="237"/>
      <c r="Q37" s="238"/>
      <c r="R37" s="238"/>
      <c r="S37" s="238"/>
      <c r="T37" s="239"/>
      <c r="U37" s="399"/>
      <c r="V37" s="240"/>
      <c r="W37" s="241"/>
      <c r="X37" s="239"/>
      <c r="Y37" s="239"/>
      <c r="Z37" s="239"/>
      <c r="AA37" s="244"/>
      <c r="AB37" s="243"/>
    </row>
    <row r="38" spans="2:28" s="1" customFormat="1" ht="30" customHeight="1" x14ac:dyDescent="0.25">
      <c r="B38" s="217" t="s">
        <v>237</v>
      </c>
      <c r="C38" s="428" t="s">
        <v>133</v>
      </c>
      <c r="D38" s="1079" t="s">
        <v>238</v>
      </c>
      <c r="E38" s="1079"/>
      <c r="F38" s="1079"/>
      <c r="G38" s="1080"/>
      <c r="H38" s="1053" t="s">
        <v>119</v>
      </c>
      <c r="I38" s="1051"/>
      <c r="J38" s="1054"/>
      <c r="K38" s="218">
        <v>6477</v>
      </c>
      <c r="L38" s="676">
        <v>0</v>
      </c>
      <c r="M38" s="505">
        <f>L38</f>
        <v>0</v>
      </c>
      <c r="N38" s="222">
        <f>K38*M38</f>
        <v>0</v>
      </c>
      <c r="O38" s="17"/>
      <c r="P38" s="237"/>
      <c r="Q38" s="238"/>
      <c r="R38" s="238"/>
      <c r="S38" s="238"/>
      <c r="T38" s="239"/>
      <c r="U38" s="399">
        <f>M38</f>
        <v>0</v>
      </c>
      <c r="V38" s="240"/>
      <c r="W38" s="241">
        <f>IF($M38&lt;&gt;0,"X",0)</f>
        <v>0</v>
      </c>
      <c r="X38" s="239">
        <f>IF($M38&lt;&gt;0,"XXX",0)</f>
        <v>0</v>
      </c>
      <c r="Y38" s="239">
        <f>IF($M38&lt;&gt;0,"XXX",0)</f>
        <v>0</v>
      </c>
      <c r="Z38" s="239">
        <f>IF($M38&lt;&gt;0,"XXX",0)</f>
        <v>0</v>
      </c>
      <c r="AA38" s="244"/>
      <c r="AB38" s="243"/>
    </row>
    <row r="39" spans="2:28" s="1" customFormat="1" ht="30" hidden="1" customHeight="1" x14ac:dyDescent="0.25">
      <c r="B39" s="217"/>
      <c r="C39" s="763"/>
      <c r="D39" s="763"/>
      <c r="E39" s="763"/>
      <c r="F39" s="763"/>
      <c r="G39" s="219"/>
      <c r="H39" s="213"/>
      <c r="I39" s="214"/>
      <c r="J39" s="629"/>
      <c r="K39" s="218"/>
      <c r="L39" s="2"/>
      <c r="M39" s="505"/>
      <c r="N39" s="222"/>
      <c r="O39" s="17"/>
      <c r="P39" s="237"/>
      <c r="Q39" s="244"/>
      <c r="R39" s="244"/>
      <c r="S39" s="244"/>
      <c r="T39" s="239"/>
      <c r="U39" s="399"/>
      <c r="V39" s="240"/>
      <c r="W39" s="241"/>
      <c r="X39" s="239"/>
      <c r="Y39" s="239"/>
      <c r="Z39" s="239"/>
      <c r="AA39" s="244"/>
      <c r="AB39" s="243"/>
    </row>
    <row r="40" spans="2:28" s="1" customFormat="1" ht="30" customHeight="1" x14ac:dyDescent="0.25">
      <c r="B40" s="217" t="s">
        <v>239</v>
      </c>
      <c r="C40" s="428" t="s">
        <v>133</v>
      </c>
      <c r="D40" s="1079" t="s">
        <v>240</v>
      </c>
      <c r="E40" s="1079"/>
      <c r="F40" s="1079"/>
      <c r="G40" s="1080"/>
      <c r="H40" s="1053" t="s">
        <v>179</v>
      </c>
      <c r="I40" s="1051"/>
      <c r="J40" s="1054"/>
      <c r="K40" s="218">
        <v>23232</v>
      </c>
      <c r="L40" s="676">
        <v>0</v>
      </c>
      <c r="M40" s="505">
        <f>L40</f>
        <v>0</v>
      </c>
      <c r="N40" s="222">
        <f>K40*M40</f>
        <v>0</v>
      </c>
      <c r="O40" s="17"/>
      <c r="P40" s="237"/>
      <c r="Q40" s="238"/>
      <c r="R40" s="238"/>
      <c r="S40" s="399">
        <f>M40</f>
        <v>0</v>
      </c>
      <c r="T40" s="239"/>
      <c r="U40" s="399"/>
      <c r="V40" s="240"/>
      <c r="W40" s="241">
        <f>IF($M40&lt;&gt;0,"X",0)</f>
        <v>0</v>
      </c>
      <c r="X40" s="239">
        <f>IF($M40&lt;&gt;0,"XXX",0)</f>
        <v>0</v>
      </c>
      <c r="Y40" s="239">
        <f>IF($M40&lt;&gt;0,"XXX",0)</f>
        <v>0</v>
      </c>
      <c r="Z40" s="239">
        <f>IF($M40&lt;&gt;0,"XXX",0)</f>
        <v>0</v>
      </c>
      <c r="AA40" s="244"/>
      <c r="AB40" s="243"/>
    </row>
    <row r="41" spans="2:28" s="1" customFormat="1" ht="30" hidden="1" customHeight="1" x14ac:dyDescent="0.25">
      <c r="B41" s="217"/>
      <c r="C41" s="763"/>
      <c r="D41" s="763"/>
      <c r="E41" s="763"/>
      <c r="F41" s="763"/>
      <c r="G41" s="219"/>
      <c r="H41" s="213"/>
      <c r="I41" s="214"/>
      <c r="J41" s="629"/>
      <c r="K41" s="218"/>
      <c r="L41" s="2"/>
      <c r="M41" s="505"/>
      <c r="N41" s="222"/>
      <c r="O41" s="17"/>
      <c r="P41" s="237"/>
      <c r="Q41" s="244"/>
      <c r="R41" s="244"/>
      <c r="S41" s="244"/>
      <c r="T41" s="239"/>
      <c r="U41" s="399"/>
      <c r="V41" s="240"/>
      <c r="W41" s="241"/>
      <c r="X41" s="239"/>
      <c r="Y41" s="239"/>
      <c r="Z41" s="239"/>
      <c r="AA41" s="242"/>
      <c r="AB41" s="243"/>
    </row>
    <row r="42" spans="2:28" s="1" customFormat="1" ht="30" customHeight="1" thickBot="1" x14ac:dyDescent="0.3">
      <c r="B42" s="217" t="s">
        <v>241</v>
      </c>
      <c r="C42" s="428" t="s">
        <v>133</v>
      </c>
      <c r="D42" s="1079" t="s">
        <v>124</v>
      </c>
      <c r="E42" s="1079"/>
      <c r="F42" s="1079"/>
      <c r="G42" s="1080"/>
      <c r="H42" s="1053" t="s">
        <v>181</v>
      </c>
      <c r="I42" s="1051"/>
      <c r="J42" s="1054"/>
      <c r="K42" s="218">
        <v>3872</v>
      </c>
      <c r="L42" s="676">
        <v>0</v>
      </c>
      <c r="M42" s="505">
        <f>L42</f>
        <v>0</v>
      </c>
      <c r="N42" s="222">
        <f>K42*M42</f>
        <v>0</v>
      </c>
      <c r="O42" s="17"/>
      <c r="P42" s="237"/>
      <c r="Q42" s="244"/>
      <c r="R42" s="244"/>
      <c r="S42" s="244"/>
      <c r="T42" s="239"/>
      <c r="U42" s="399"/>
      <c r="V42" s="240">
        <f>M42</f>
        <v>0</v>
      </c>
      <c r="W42" s="241"/>
      <c r="X42" s="239"/>
      <c r="Y42" s="239"/>
      <c r="Z42" s="239"/>
      <c r="AA42" s="244"/>
      <c r="AB42" s="243"/>
    </row>
    <row r="43" spans="2:28" s="1" customFormat="1" ht="18" thickBot="1" x14ac:dyDescent="0.3">
      <c r="B43" s="181" t="s">
        <v>84</v>
      </c>
      <c r="C43" s="182"/>
      <c r="D43" s="182"/>
      <c r="E43" s="182"/>
      <c r="F43" s="182"/>
      <c r="G43" s="182"/>
      <c r="H43" s="1069" t="str">
        <f>IF($N$7&gt;$F$5,"hodnota není v limitu"," možno ještě rozdělit")</f>
        <v xml:space="preserve"> možno ještě rozdělit</v>
      </c>
      <c r="I43" s="1069"/>
      <c r="J43" s="1069"/>
      <c r="K43" s="420">
        <f>IF($N$7&gt;$F$5," ",M43 )</f>
        <v>0</v>
      </c>
      <c r="L43" s="420"/>
      <c r="M43" s="183">
        <f>F5-N43</f>
        <v>0</v>
      </c>
      <c r="N43" s="184">
        <f>SUM(N8:N42)</f>
        <v>0</v>
      </c>
      <c r="O43" s="735">
        <f>IF(OR(W8&lt;&gt;0,W10&lt;&gt;0,W12&lt;&gt;0,W30&lt;&gt;0,W32&lt;&gt;0,W34&lt;&gt;0,W36&lt;&gt;0,W38&lt;&gt;0,W40&lt;&gt;0),"1",0)</f>
        <v>0</v>
      </c>
      <c r="P43" s="253">
        <v>54000</v>
      </c>
      <c r="Q43" s="254">
        <v>50501</v>
      </c>
      <c r="R43" s="254">
        <v>52601</v>
      </c>
      <c r="S43" s="254">
        <v>52602</v>
      </c>
      <c r="T43" s="254">
        <v>52106</v>
      </c>
      <c r="U43" s="257">
        <v>51212</v>
      </c>
      <c r="V43" s="255">
        <v>51017</v>
      </c>
      <c r="W43" s="256">
        <v>51010</v>
      </c>
      <c r="X43" s="254">
        <v>51610</v>
      </c>
      <c r="Y43" s="254">
        <v>51710</v>
      </c>
      <c r="Z43" s="254">
        <v>51510</v>
      </c>
      <c r="AA43" s="257">
        <v>52510</v>
      </c>
      <c r="AB43" s="258">
        <v>60000</v>
      </c>
    </row>
    <row r="44" spans="2:28" s="1" customFormat="1" ht="21" customHeight="1" thickBot="1" x14ac:dyDescent="0.3">
      <c r="B44" s="729"/>
      <c r="C44" s="730"/>
      <c r="D44" s="731">
        <f>F44+G44+H44</f>
        <v>0</v>
      </c>
      <c r="E44" s="730"/>
      <c r="F44" s="731">
        <f>N8+N10+N14+N18+N20+N22+N24+N28+N30+N34+N36+N38+N40+N42</f>
        <v>0</v>
      </c>
      <c r="G44" s="731">
        <f>N12+N26+N32</f>
        <v>0</v>
      </c>
      <c r="H44" s="731">
        <f>N16</f>
        <v>0</v>
      </c>
      <c r="I44" s="527"/>
      <c r="J44" s="527"/>
      <c r="K44" s="527"/>
      <c r="L44" s="527"/>
      <c r="M44" s="556"/>
      <c r="N44" s="707" t="str">
        <f>IF(N32&gt;F5/2,"šablona na využití ICT překračuje polovinu maximální dotace","")</f>
        <v/>
      </c>
      <c r="O44" s="17"/>
      <c r="P44" s="564">
        <f>SUM(P8:P42)</f>
        <v>0</v>
      </c>
      <c r="Q44" s="563">
        <f>ROUND(SUM(Q8:Q42),2)</f>
        <v>0</v>
      </c>
      <c r="R44" s="563">
        <f>ROUND(SUM(R8:R42),2)</f>
        <v>0</v>
      </c>
      <c r="S44" s="564">
        <f>SUM(S8:S42)</f>
        <v>0</v>
      </c>
      <c r="T44" s="564">
        <f>SUM(T8:T42)</f>
        <v>0</v>
      </c>
      <c r="U44" s="564">
        <f>SUM(U8:U42)</f>
        <v>0</v>
      </c>
      <c r="V44" s="565">
        <f>SUM(V8:V42)</f>
        <v>0</v>
      </c>
      <c r="W44" s="566">
        <f>O43</f>
        <v>0</v>
      </c>
      <c r="X44" s="567">
        <f>IF(W44&gt;0,"XXX",0)</f>
        <v>0</v>
      </c>
      <c r="Y44" s="567">
        <f>X44</f>
        <v>0</v>
      </c>
      <c r="Z44" s="568">
        <f>X44</f>
        <v>0</v>
      </c>
      <c r="AA44" s="569">
        <f>ROUND(SUM(AA8:AA42),0)</f>
        <v>0</v>
      </c>
      <c r="AB44" s="570">
        <f>FLOOR(SUM(AB8:AB42),1)</f>
        <v>0</v>
      </c>
    </row>
    <row r="45" spans="2:28" s="1" customFormat="1" ht="18.75" customHeight="1" thickBot="1" x14ac:dyDescent="0.3">
      <c r="B45" s="557"/>
      <c r="C45" s="558"/>
      <c r="D45" s="558"/>
      <c r="E45" s="559"/>
      <c r="F45" s="558"/>
      <c r="G45" s="560"/>
      <c r="H45" s="558"/>
      <c r="I45" s="558"/>
      <c r="J45" s="558"/>
      <c r="K45" s="558"/>
      <c r="L45" s="558"/>
      <c r="M45" s="561"/>
      <c r="N45" s="562"/>
      <c r="O45" s="17"/>
      <c r="P45" s="571" t="str">
        <f>IF(OR(P14&lt;&gt;0,P16&lt;&gt;0),"* Hodnotu součtu za celý projekt navyšte o plánovaný počet DVPP","")</f>
        <v/>
      </c>
      <c r="Q45" s="558"/>
      <c r="R45" s="558"/>
      <c r="S45" s="558"/>
      <c r="T45" s="558"/>
      <c r="U45" s="558"/>
      <c r="V45" s="558"/>
      <c r="W45" s="558"/>
      <c r="X45" s="558"/>
      <c r="Y45" s="558"/>
      <c r="Z45" s="558"/>
      <c r="AA45" s="558"/>
      <c r="AB45" s="572"/>
    </row>
  </sheetData>
  <sheetProtection algorithmName="SHA-512" hashValue="u54fHtdt1SiWyM2o3wGDaZSlEuSGWAqcIcZ/HNhAW4rMz2NGXVHthLe8LnBdkufQK4KZx3/c0/lxkXtqtydVXQ==" saltValue="PkMXAmNLcb0Ub7f1KOMeEg==" spinCount="100000" sheet="1" objects="1" scenarios="1"/>
  <mergeCells count="59">
    <mergeCell ref="AB2:AB5"/>
    <mergeCell ref="Q2:Q5"/>
    <mergeCell ref="W6:AA6"/>
    <mergeCell ref="T2:T5"/>
    <mergeCell ref="U2:U5"/>
    <mergeCell ref="W2:W5"/>
    <mergeCell ref="X2:X5"/>
    <mergeCell ref="Y2:Y5"/>
    <mergeCell ref="Z2:Z5"/>
    <mergeCell ref="R2:R5"/>
    <mergeCell ref="S2:S5"/>
    <mergeCell ref="AA2:AA5"/>
    <mergeCell ref="V2:V5"/>
    <mergeCell ref="H38:J38"/>
    <mergeCell ref="H34:J34"/>
    <mergeCell ref="H24:J24"/>
    <mergeCell ref="H26:J26"/>
    <mergeCell ref="H2:J6"/>
    <mergeCell ref="H12:J12"/>
    <mergeCell ref="H30:J30"/>
    <mergeCell ref="H43:J43"/>
    <mergeCell ref="H14:J14"/>
    <mergeCell ref="H42:J42"/>
    <mergeCell ref="D36:G36"/>
    <mergeCell ref="D38:G38"/>
    <mergeCell ref="D40:G40"/>
    <mergeCell ref="D42:G42"/>
    <mergeCell ref="D30:G30"/>
    <mergeCell ref="D32:G32"/>
    <mergeCell ref="D34:G34"/>
    <mergeCell ref="H20:J20"/>
    <mergeCell ref="D20:G20"/>
    <mergeCell ref="H32:J32"/>
    <mergeCell ref="H22:J22"/>
    <mergeCell ref="H40:J40"/>
    <mergeCell ref="H36:J36"/>
    <mergeCell ref="D8:G8"/>
    <mergeCell ref="B3:G3"/>
    <mergeCell ref="B7:G7"/>
    <mergeCell ref="P6:V6"/>
    <mergeCell ref="H8:J8"/>
    <mergeCell ref="P2:P5"/>
    <mergeCell ref="H7:J7"/>
    <mergeCell ref="N2:N6"/>
    <mergeCell ref="K2:K6"/>
    <mergeCell ref="L2:L6"/>
    <mergeCell ref="D28:G28"/>
    <mergeCell ref="H28:J28"/>
    <mergeCell ref="H16:J16"/>
    <mergeCell ref="H18:J18"/>
    <mergeCell ref="D10:G10"/>
    <mergeCell ref="D12:G12"/>
    <mergeCell ref="D14:G14"/>
    <mergeCell ref="D16:G16"/>
    <mergeCell ref="D22:G22"/>
    <mergeCell ref="D18:G18"/>
    <mergeCell ref="D24:G24"/>
    <mergeCell ref="D26:G26"/>
    <mergeCell ref="H10:J10"/>
  </mergeCells>
  <conditionalFormatting sqref="D5">
    <cfRule type="cellIs" dxfId="17" priority="9" stopIfTrue="1" operator="lessThan">
      <formula>0</formula>
    </cfRule>
    <cfRule type="cellIs" dxfId="16" priority="10" operator="greaterThan">
      <formula>8000</formula>
    </cfRule>
  </conditionalFormatting>
  <conditionalFormatting sqref="H43:N43 H7:N7">
    <cfRule type="expression" dxfId="15" priority="23" stopIfTrue="1">
      <formula>$N$43&gt;$F$5</formula>
    </cfRule>
    <cfRule type="expression" dxfId="14" priority="24" stopIfTrue="1">
      <formula>$N$43&lt;#REF!</formula>
    </cfRule>
    <cfRule type="expression" dxfId="13" priority="25">
      <formula>$N$43&gt;#REF!</formula>
    </cfRule>
  </conditionalFormatting>
  <conditionalFormatting sqref="D5">
    <cfRule type="expression" dxfId="12" priority="8">
      <formula>$M$6=1</formula>
    </cfRule>
  </conditionalFormatting>
  <conditionalFormatting sqref="L18">
    <cfRule type="expression" dxfId="11" priority="7">
      <formula>$E$5="Ano"</formula>
    </cfRule>
  </conditionalFormatting>
  <conditionalFormatting sqref="L18">
    <cfRule type="expression" dxfId="10" priority="6">
      <formula>$L$18=1</formula>
    </cfRule>
  </conditionalFormatting>
  <conditionalFormatting sqref="L32 N32">
    <cfRule type="expression" dxfId="9" priority="4">
      <formula>$N$32&gt;$F$5/2</formula>
    </cfRule>
  </conditionalFormatting>
  <dataValidations count="5">
    <dataValidation type="whole" allowBlank="1" showInputMessage="1" showErrorMessage="1" sqref="L9 L15:L17 L13 L11 L19:L31 L33:L42">
      <formula1>0</formula1>
      <formula2>999999</formula2>
    </dataValidation>
    <dataValidation type="whole" allowBlank="1" showInputMessage="1" showErrorMessage="1" sqref="L8 L14 L12 L10">
      <formula1>0</formula1>
      <formula2>1000</formula2>
    </dataValidation>
    <dataValidation type="list" allowBlank="1" showInputMessage="1" showErrorMessage="1" error="vyberte možnost z nabídky" prompt="vyberte z nabídky jednu možnost" sqref="D32:G32">
      <formula1>ICT</formula1>
    </dataValidation>
    <dataValidation type="whole" allowBlank="1" showInputMessage="1" showErrorMessage="1" prompt="nejméně 2" sqref="L18">
      <formula1>0</formula1>
      <formula2>999999</formula2>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32">
      <formula1>0</formula1>
      <formula2>999999</formula2>
    </dataValidation>
  </dataValidations>
  <hyperlinks>
    <hyperlink ref="B1" location="'Úvodní strana'!A1" display="zpět na hlavní stranu"/>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4"/>
  <sheetViews>
    <sheetView workbookViewId="0">
      <selection activeCell="D5" sqref="D5"/>
    </sheetView>
  </sheetViews>
  <sheetFormatPr defaultRowHeight="14.25" x14ac:dyDescent="0.25"/>
  <cols>
    <col min="1" max="1" width="1.7109375" style="4" customWidth="1"/>
    <col min="2" max="2" width="7.28515625" style="8" customWidth="1"/>
    <col min="3" max="3" width="5.7109375" style="5" hidden="1" customWidth="1"/>
    <col min="4" max="4" width="12.28515625" style="5" customWidth="1"/>
    <col min="5" max="5" width="11.5703125" style="5" customWidth="1"/>
    <col min="6" max="6" width="17.140625" style="5" customWidth="1"/>
    <col min="7" max="7" width="4.7109375" style="5" customWidth="1"/>
    <col min="8" max="8" width="17.140625" style="5" customWidth="1"/>
    <col min="9" max="9" width="16.5703125" style="5" customWidth="1"/>
    <col min="10" max="10" width="23.140625" style="5" customWidth="1"/>
    <col min="11" max="11" width="12.140625" style="4" customWidth="1"/>
    <col min="12" max="12" width="15.28515625" style="5" customWidth="1"/>
    <col min="13" max="13" width="10.85546875" style="17" hidden="1" customWidth="1"/>
    <col min="14" max="14" width="14.7109375" style="6" customWidth="1"/>
    <col min="15" max="15" width="2.85546875" style="17" customWidth="1"/>
    <col min="16" max="16" width="6.5703125" style="5" hidden="1" customWidth="1"/>
    <col min="17" max="17" width="6.42578125" style="5" hidden="1" customWidth="1"/>
    <col min="18" max="19" width="6.85546875" style="5" hidden="1" customWidth="1"/>
    <col min="20" max="20" width="6.42578125" style="5" hidden="1" customWidth="1"/>
    <col min="21" max="22" width="6.85546875" style="5" hidden="1" customWidth="1"/>
    <col min="23" max="23" width="7.85546875" style="5" hidden="1" customWidth="1"/>
    <col min="24" max="24" width="6.42578125" style="5" hidden="1" customWidth="1"/>
    <col min="25" max="25" width="6.7109375" style="5" hidden="1" customWidth="1"/>
    <col min="26" max="26" width="6.28515625" style="5" hidden="1" customWidth="1"/>
    <col min="27" max="27" width="6.5703125" style="5" hidden="1" customWidth="1"/>
    <col min="28" max="28" width="7.42578125" style="5" hidden="1" customWidth="1"/>
    <col min="29" max="16384" width="9.140625" style="4"/>
  </cols>
  <sheetData>
    <row r="1" spans="2:28" ht="15.75" thickBot="1" x14ac:dyDescent="0.3">
      <c r="B1" s="78" t="s">
        <v>47</v>
      </c>
      <c r="C1" s="78"/>
      <c r="D1" s="78"/>
      <c r="E1" s="4"/>
      <c r="F1" s="4"/>
      <c r="P1" s="5" t="s">
        <v>302</v>
      </c>
    </row>
    <row r="2" spans="2:28" ht="9.75" customHeight="1" x14ac:dyDescent="0.25">
      <c r="B2" s="9"/>
      <c r="C2" s="11"/>
      <c r="D2" s="11"/>
      <c r="E2" s="11"/>
      <c r="F2" s="11"/>
      <c r="G2" s="11"/>
      <c r="H2" s="1110" t="s">
        <v>54</v>
      </c>
      <c r="I2" s="1111"/>
      <c r="J2" s="1112"/>
      <c r="K2" s="1119" t="s">
        <v>30</v>
      </c>
      <c r="L2" s="1122" t="s">
        <v>32</v>
      </c>
      <c r="M2" s="144">
        <v>100000</v>
      </c>
      <c r="N2" s="1130" t="s">
        <v>31</v>
      </c>
      <c r="P2" s="1125" t="s">
        <v>12</v>
      </c>
      <c r="Q2" s="1137" t="s">
        <v>0</v>
      </c>
      <c r="R2" s="1137" t="s">
        <v>1</v>
      </c>
      <c r="S2" s="1137" t="s">
        <v>126</v>
      </c>
      <c r="T2" s="1137" t="s">
        <v>127</v>
      </c>
      <c r="U2" s="1142" t="s">
        <v>128</v>
      </c>
      <c r="V2" s="1142" t="s">
        <v>129</v>
      </c>
      <c r="W2" s="1144" t="s">
        <v>4</v>
      </c>
      <c r="X2" s="1137" t="s">
        <v>5</v>
      </c>
      <c r="Y2" s="1137" t="s">
        <v>6</v>
      </c>
      <c r="Z2" s="1137" t="s">
        <v>7</v>
      </c>
      <c r="AA2" s="1133" t="s">
        <v>8</v>
      </c>
      <c r="AB2" s="1135" t="s">
        <v>3</v>
      </c>
    </row>
    <row r="3" spans="2:28" s="632" customFormat="1" ht="25.5" customHeight="1" x14ac:dyDescent="0.25">
      <c r="B3" s="1127" t="s">
        <v>69</v>
      </c>
      <c r="C3" s="1128"/>
      <c r="D3" s="1128"/>
      <c r="E3" s="1128"/>
      <c r="F3" s="1128"/>
      <c r="G3" s="1129"/>
      <c r="H3" s="1113"/>
      <c r="I3" s="1114"/>
      <c r="J3" s="1115"/>
      <c r="K3" s="1120"/>
      <c r="L3" s="1123"/>
      <c r="M3" s="630">
        <v>1800</v>
      </c>
      <c r="N3" s="1131"/>
      <c r="O3" s="631"/>
      <c r="P3" s="1126"/>
      <c r="Q3" s="1138"/>
      <c r="R3" s="1138"/>
      <c r="S3" s="1138"/>
      <c r="T3" s="1138"/>
      <c r="U3" s="1143"/>
      <c r="V3" s="1143"/>
      <c r="W3" s="1145"/>
      <c r="X3" s="1138"/>
      <c r="Y3" s="1138"/>
      <c r="Z3" s="1138"/>
      <c r="AA3" s="1134"/>
      <c r="AB3" s="1136"/>
    </row>
    <row r="4" spans="2:28" s="5" customFormat="1" ht="41.25" customHeight="1" x14ac:dyDescent="0.3">
      <c r="B4" s="10"/>
      <c r="C4" s="12"/>
      <c r="D4" s="504" t="s">
        <v>63</v>
      </c>
      <c r="E4" s="424"/>
      <c r="F4" s="504" t="s">
        <v>21</v>
      </c>
      <c r="G4" s="13"/>
      <c r="H4" s="1113"/>
      <c r="I4" s="1114"/>
      <c r="J4" s="1115"/>
      <c r="K4" s="1120"/>
      <c r="L4" s="1123"/>
      <c r="M4" s="145">
        <f>IF(SUM($W$8:$W$40)&lt;&gt;0,1,0)</f>
        <v>0</v>
      </c>
      <c r="N4" s="1131"/>
      <c r="O4" s="17"/>
      <c r="P4" s="1126"/>
      <c r="Q4" s="1138"/>
      <c r="R4" s="1138"/>
      <c r="S4" s="1138"/>
      <c r="T4" s="1138"/>
      <c r="U4" s="1143"/>
      <c r="V4" s="1143"/>
      <c r="W4" s="1145"/>
      <c r="X4" s="1138"/>
      <c r="Y4" s="1138"/>
      <c r="Z4" s="1138"/>
      <c r="AA4" s="1134"/>
      <c r="AB4" s="1136"/>
    </row>
    <row r="5" spans="2:28" s="7" customFormat="1" ht="28.5" customHeight="1" x14ac:dyDescent="0.3">
      <c r="B5" s="10"/>
      <c r="C5" s="12"/>
      <c r="D5" s="678">
        <v>0</v>
      </c>
      <c r="E5" s="424"/>
      <c r="F5" s="496">
        <f>IF(M6&gt;5000000,5000000,M6)</f>
        <v>0</v>
      </c>
      <c r="G5" s="14"/>
      <c r="H5" s="1113"/>
      <c r="I5" s="1114"/>
      <c r="J5" s="1115"/>
      <c r="K5" s="1120"/>
      <c r="L5" s="1123"/>
      <c r="M5" s="146">
        <f>IF((D5=0),IF(N41&gt;0,1,0),0)</f>
        <v>0</v>
      </c>
      <c r="N5" s="1131"/>
      <c r="O5" s="17"/>
      <c r="P5" s="1126"/>
      <c r="Q5" s="1138"/>
      <c r="R5" s="1138"/>
      <c r="S5" s="1138"/>
      <c r="T5" s="1138"/>
      <c r="U5" s="1143"/>
      <c r="V5" s="1143"/>
      <c r="W5" s="1145"/>
      <c r="X5" s="1138"/>
      <c r="Y5" s="1138"/>
      <c r="Z5" s="1138"/>
      <c r="AA5" s="1134"/>
      <c r="AB5" s="1136"/>
    </row>
    <row r="6" spans="2:28" s="1" customFormat="1" ht="18" customHeight="1" thickBot="1" x14ac:dyDescent="0.3">
      <c r="B6" s="10"/>
      <c r="C6" s="15"/>
      <c r="D6" s="15"/>
      <c r="E6" s="15"/>
      <c r="F6" s="15"/>
      <c r="G6" s="14"/>
      <c r="H6" s="1116"/>
      <c r="I6" s="1117"/>
      <c r="J6" s="1118"/>
      <c r="K6" s="1121"/>
      <c r="L6" s="1124"/>
      <c r="M6" s="635">
        <f>IF(D5&gt;0,M2+D5*M3,0)</f>
        <v>0</v>
      </c>
      <c r="N6" s="1132"/>
      <c r="O6" s="18"/>
      <c r="P6" s="1146" t="s">
        <v>10</v>
      </c>
      <c r="Q6" s="1140"/>
      <c r="R6" s="1140"/>
      <c r="S6" s="1140"/>
      <c r="T6" s="1140"/>
      <c r="U6" s="1140"/>
      <c r="V6" s="1141"/>
      <c r="W6" s="1139" t="s">
        <v>9</v>
      </c>
      <c r="X6" s="1140"/>
      <c r="Y6" s="1140"/>
      <c r="Z6" s="1140"/>
      <c r="AA6" s="1141"/>
      <c r="AB6" s="16" t="s">
        <v>2</v>
      </c>
    </row>
    <row r="7" spans="2:28" s="1" customFormat="1" ht="18" thickBot="1" x14ac:dyDescent="0.3">
      <c r="B7" s="1104" t="s">
        <v>85</v>
      </c>
      <c r="C7" s="1105"/>
      <c r="D7" s="1105"/>
      <c r="E7" s="1105"/>
      <c r="F7" s="1105"/>
      <c r="G7" s="1105"/>
      <c r="H7" s="1101" t="str">
        <f>H41</f>
        <v xml:space="preserve"> možno ještě rozdělit</v>
      </c>
      <c r="I7" s="1101"/>
      <c r="J7" s="1101"/>
      <c r="K7" s="765">
        <f>K41</f>
        <v>0</v>
      </c>
      <c r="L7" s="422"/>
      <c r="M7" s="195">
        <f>M41</f>
        <v>0</v>
      </c>
      <c r="N7" s="188">
        <f>N41</f>
        <v>0</v>
      </c>
      <c r="O7" s="18"/>
      <c r="P7" s="196">
        <v>54000</v>
      </c>
      <c r="Q7" s="197">
        <v>50501</v>
      </c>
      <c r="R7" s="197">
        <v>52601</v>
      </c>
      <c r="S7" s="197">
        <v>52602</v>
      </c>
      <c r="T7" s="197">
        <v>52106</v>
      </c>
      <c r="U7" s="400">
        <v>51212</v>
      </c>
      <c r="V7" s="198">
        <v>51017</v>
      </c>
      <c r="W7" s="199">
        <v>51010</v>
      </c>
      <c r="X7" s="200">
        <v>51610</v>
      </c>
      <c r="Y7" s="200">
        <v>51710</v>
      </c>
      <c r="Z7" s="200">
        <v>51510</v>
      </c>
      <c r="AA7" s="201">
        <v>52510</v>
      </c>
      <c r="AB7" s="202">
        <v>60000</v>
      </c>
    </row>
    <row r="8" spans="2:28" s="1" customFormat="1" ht="30" customHeight="1" x14ac:dyDescent="0.25">
      <c r="B8" s="171" t="s">
        <v>242</v>
      </c>
      <c r="C8" s="428" t="s">
        <v>133</v>
      </c>
      <c r="D8" s="1107" t="s">
        <v>243</v>
      </c>
      <c r="E8" s="1107"/>
      <c r="F8" s="1107"/>
      <c r="G8" s="1109"/>
      <c r="H8" s="1106" t="s">
        <v>57</v>
      </c>
      <c r="I8" s="1107"/>
      <c r="J8" s="1108"/>
      <c r="K8" s="172">
        <v>3617</v>
      </c>
      <c r="L8" s="680">
        <v>0</v>
      </c>
      <c r="M8" s="508">
        <f>L8</f>
        <v>0</v>
      </c>
      <c r="N8" s="168">
        <f>K8*M8</f>
        <v>0</v>
      </c>
      <c r="O8" s="17"/>
      <c r="P8" s="147"/>
      <c r="Q8" s="148">
        <f>M8*1/120</f>
        <v>0</v>
      </c>
      <c r="R8" s="148"/>
      <c r="S8" s="148"/>
      <c r="T8" s="149"/>
      <c r="U8" s="401"/>
      <c r="V8" s="150"/>
      <c r="W8" s="151">
        <f>IF($M8&lt;&gt;0,"X",0)</f>
        <v>0</v>
      </c>
      <c r="X8" s="149">
        <f>IF($M8&lt;&gt;0,"XXX",0)</f>
        <v>0</v>
      </c>
      <c r="Y8" s="149">
        <f>IF($M8&lt;&gt;0,"XXX",0)</f>
        <v>0</v>
      </c>
      <c r="Z8" s="149">
        <f>IF($M8&lt;&gt;0,"XXX",0)</f>
        <v>0</v>
      </c>
      <c r="AA8" s="152"/>
      <c r="AB8" s="153"/>
    </row>
    <row r="9" spans="2:28" s="1" customFormat="1" ht="30" hidden="1" customHeight="1" x14ac:dyDescent="0.25">
      <c r="B9" s="173"/>
      <c r="C9" s="174"/>
      <c r="D9" s="174"/>
      <c r="E9" s="174"/>
      <c r="F9" s="174"/>
      <c r="G9" s="627"/>
      <c r="H9" s="175"/>
      <c r="I9" s="176"/>
      <c r="J9" s="177"/>
      <c r="K9" s="178"/>
      <c r="L9" s="3"/>
      <c r="M9" s="509"/>
      <c r="N9" s="169"/>
      <c r="O9" s="17"/>
      <c r="P9" s="154"/>
      <c r="Q9" s="155"/>
      <c r="R9" s="155"/>
      <c r="S9" s="155"/>
      <c r="T9" s="156"/>
      <c r="U9" s="402"/>
      <c r="V9" s="157"/>
      <c r="W9" s="158"/>
      <c r="X9" s="156"/>
      <c r="Y9" s="156"/>
      <c r="Z9" s="156"/>
      <c r="AA9" s="159"/>
      <c r="AB9" s="160"/>
    </row>
    <row r="10" spans="2:28" s="1" customFormat="1" ht="30" customHeight="1" x14ac:dyDescent="0.25">
      <c r="B10" s="179" t="s">
        <v>244</v>
      </c>
      <c r="C10" s="428" t="s">
        <v>133</v>
      </c>
      <c r="D10" s="1099" t="s">
        <v>245</v>
      </c>
      <c r="E10" s="1099"/>
      <c r="F10" s="1099"/>
      <c r="G10" s="1100"/>
      <c r="H10" s="1102" t="s">
        <v>58</v>
      </c>
      <c r="I10" s="1099"/>
      <c r="J10" s="1103"/>
      <c r="K10" s="180">
        <v>5871</v>
      </c>
      <c r="L10" s="676">
        <v>0</v>
      </c>
      <c r="M10" s="508">
        <f>L10</f>
        <v>0</v>
      </c>
      <c r="N10" s="170">
        <f>K10*M10</f>
        <v>0</v>
      </c>
      <c r="O10" s="17"/>
      <c r="P10" s="161"/>
      <c r="Q10" s="162">
        <f>M10*1/120</f>
        <v>0</v>
      </c>
      <c r="R10" s="162"/>
      <c r="S10" s="162"/>
      <c r="T10" s="163"/>
      <c r="U10" s="403"/>
      <c r="V10" s="164"/>
      <c r="W10" s="165">
        <f>IF($M10&lt;&gt;0,"X",0)</f>
        <v>0</v>
      </c>
      <c r="X10" s="163">
        <f>IF($M10&lt;&gt;0,"XXX",0)</f>
        <v>0</v>
      </c>
      <c r="Y10" s="163">
        <f>IF($M10&lt;&gt;0,"XXX",0)</f>
        <v>0</v>
      </c>
      <c r="Z10" s="163">
        <f>IF($M10&lt;&gt;0,"XXX",0)</f>
        <v>0</v>
      </c>
      <c r="AA10" s="166"/>
      <c r="AB10" s="160"/>
    </row>
    <row r="11" spans="2:28" s="1" customFormat="1" ht="30" hidden="1" customHeight="1" x14ac:dyDescent="0.25">
      <c r="B11" s="179"/>
      <c r="C11" s="764"/>
      <c r="D11" s="764"/>
      <c r="E11" s="764"/>
      <c r="F11" s="764"/>
      <c r="G11" s="176"/>
      <c r="H11" s="175"/>
      <c r="I11" s="176"/>
      <c r="J11" s="628"/>
      <c r="K11" s="180"/>
      <c r="L11" s="2"/>
      <c r="M11" s="509"/>
      <c r="N11" s="170"/>
      <c r="O11" s="17"/>
      <c r="P11" s="161"/>
      <c r="Q11" s="162"/>
      <c r="R11" s="162"/>
      <c r="S11" s="162"/>
      <c r="T11" s="163"/>
      <c r="U11" s="403"/>
      <c r="V11" s="164"/>
      <c r="W11" s="165"/>
      <c r="X11" s="163"/>
      <c r="Y11" s="163"/>
      <c r="Z11" s="163"/>
      <c r="AA11" s="166"/>
      <c r="AB11" s="160"/>
    </row>
    <row r="12" spans="2:28" s="1" customFormat="1" ht="30" customHeight="1" x14ac:dyDescent="0.25">
      <c r="B12" s="179" t="s">
        <v>246</v>
      </c>
      <c r="C12" s="425" t="s">
        <v>112</v>
      </c>
      <c r="D12" s="1099" t="s">
        <v>247</v>
      </c>
      <c r="E12" s="1099"/>
      <c r="F12" s="1099"/>
      <c r="G12" s="1100"/>
      <c r="H12" s="1102" t="s">
        <v>248</v>
      </c>
      <c r="I12" s="1099"/>
      <c r="J12" s="1103"/>
      <c r="K12" s="180">
        <v>5233</v>
      </c>
      <c r="L12" s="676">
        <v>0</v>
      </c>
      <c r="M12" s="508">
        <f>L12</f>
        <v>0</v>
      </c>
      <c r="N12" s="170">
        <f>K12*M12</f>
        <v>0</v>
      </c>
      <c r="O12" s="17"/>
      <c r="P12" s="161"/>
      <c r="Q12" s="162">
        <f>M12*1/24</f>
        <v>0</v>
      </c>
      <c r="R12" s="162"/>
      <c r="S12" s="162"/>
      <c r="T12" s="163"/>
      <c r="U12" s="403"/>
      <c r="V12" s="164"/>
      <c r="W12" s="165">
        <f>IF($M12&lt;&gt;0,"X",0)</f>
        <v>0</v>
      </c>
      <c r="X12" s="163">
        <f>IF($M12&lt;&gt;0,"XXX",0)</f>
        <v>0</v>
      </c>
      <c r="Y12" s="163">
        <f>IF($M12&lt;&gt;0,"XXX",0)</f>
        <v>0</v>
      </c>
      <c r="Z12" s="163">
        <f>IF($M12&lt;&gt;0,"XXX",0)</f>
        <v>0</v>
      </c>
      <c r="AA12" s="166"/>
      <c r="AB12" s="160"/>
    </row>
    <row r="13" spans="2:28" s="1" customFormat="1" ht="30" hidden="1" customHeight="1" x14ac:dyDescent="0.25">
      <c r="B13" s="179"/>
      <c r="C13" s="764"/>
      <c r="D13" s="764"/>
      <c r="E13" s="764"/>
      <c r="F13" s="764"/>
      <c r="G13" s="176"/>
      <c r="H13" s="175"/>
      <c r="I13" s="176"/>
      <c r="J13" s="628"/>
      <c r="K13" s="180"/>
      <c r="L13" s="2"/>
      <c r="M13" s="508"/>
      <c r="N13" s="170"/>
      <c r="O13" s="17"/>
      <c r="P13" s="161"/>
      <c r="Q13" s="162"/>
      <c r="R13" s="162"/>
      <c r="S13" s="162"/>
      <c r="T13" s="163"/>
      <c r="U13" s="403"/>
      <c r="V13" s="164"/>
      <c r="W13" s="165"/>
      <c r="X13" s="163"/>
      <c r="Y13" s="163"/>
      <c r="Z13" s="163"/>
      <c r="AA13" s="166"/>
      <c r="AB13" s="160"/>
    </row>
    <row r="14" spans="2:28" s="1" customFormat="1" ht="30" customHeight="1" x14ac:dyDescent="0.25">
      <c r="B14" s="179" t="s">
        <v>249</v>
      </c>
      <c r="C14" s="428" t="s">
        <v>133</v>
      </c>
      <c r="D14" s="1099" t="s">
        <v>292</v>
      </c>
      <c r="E14" s="1099"/>
      <c r="F14" s="1099"/>
      <c r="G14" s="1100"/>
      <c r="H14" s="1102" t="s">
        <v>56</v>
      </c>
      <c r="I14" s="1099"/>
      <c r="J14" s="1103"/>
      <c r="K14" s="180">
        <v>3480</v>
      </c>
      <c r="L14" s="676">
        <v>0</v>
      </c>
      <c r="M14" s="508">
        <f>L14</f>
        <v>0</v>
      </c>
      <c r="N14" s="170">
        <f>K14*M14</f>
        <v>0</v>
      </c>
      <c r="O14" s="17"/>
      <c r="P14" s="161">
        <f>IF(M14&lt;&gt;0,"*",0)</f>
        <v>0</v>
      </c>
      <c r="Q14" s="162"/>
      <c r="R14" s="162"/>
      <c r="S14" s="162"/>
      <c r="T14" s="163"/>
      <c r="U14" s="403"/>
      <c r="V14" s="164"/>
      <c r="W14" s="165"/>
      <c r="X14" s="163"/>
      <c r="Y14" s="163"/>
      <c r="Z14" s="163"/>
      <c r="AA14" s="167">
        <f>M14/2</f>
        <v>0</v>
      </c>
      <c r="AB14" s="160">
        <f>M14/3</f>
        <v>0</v>
      </c>
    </row>
    <row r="15" spans="2:28" s="1" customFormat="1" ht="30" hidden="1" customHeight="1" x14ac:dyDescent="0.25">
      <c r="B15" s="179"/>
      <c r="C15" s="764"/>
      <c r="D15" s="764"/>
      <c r="E15" s="764"/>
      <c r="F15" s="764"/>
      <c r="G15" s="176"/>
      <c r="H15" s="175"/>
      <c r="I15" s="176"/>
      <c r="J15" s="628"/>
      <c r="K15" s="180"/>
      <c r="L15" s="2"/>
      <c r="M15" s="508"/>
      <c r="N15" s="170"/>
      <c r="O15" s="17"/>
      <c r="P15" s="161"/>
      <c r="Q15" s="162"/>
      <c r="R15" s="162"/>
      <c r="S15" s="162"/>
      <c r="T15" s="163"/>
      <c r="U15" s="403"/>
      <c r="V15" s="164"/>
      <c r="W15" s="165"/>
      <c r="X15" s="163"/>
      <c r="Y15" s="163"/>
      <c r="Z15" s="163"/>
      <c r="AA15" s="166"/>
      <c r="AB15" s="160"/>
    </row>
    <row r="16" spans="2:28" s="1" customFormat="1" ht="30" customHeight="1" x14ac:dyDescent="0.25">
      <c r="B16" s="179" t="s">
        <v>250</v>
      </c>
      <c r="C16" s="426">
        <v>43103</v>
      </c>
      <c r="D16" s="1099" t="s">
        <v>301</v>
      </c>
      <c r="E16" s="1099"/>
      <c r="F16" s="1099"/>
      <c r="G16" s="1100"/>
      <c r="H16" s="1102" t="s">
        <v>56</v>
      </c>
      <c r="I16" s="1099"/>
      <c r="J16" s="1103"/>
      <c r="K16" s="180">
        <v>3480</v>
      </c>
      <c r="L16" s="676">
        <v>0</v>
      </c>
      <c r="M16" s="508">
        <f>L16</f>
        <v>0</v>
      </c>
      <c r="N16" s="170">
        <f>K16*M16</f>
        <v>0</v>
      </c>
      <c r="O16" s="17"/>
      <c r="P16" s="161">
        <f>IF(M16&lt;&gt;0,"*",0)</f>
        <v>0</v>
      </c>
      <c r="Q16" s="162"/>
      <c r="R16" s="162"/>
      <c r="S16" s="162"/>
      <c r="T16" s="163"/>
      <c r="U16" s="403"/>
      <c r="V16" s="164"/>
      <c r="W16" s="165"/>
      <c r="X16" s="163"/>
      <c r="Y16" s="163"/>
      <c r="Z16" s="163"/>
      <c r="AA16" s="167">
        <f>M16/2</f>
        <v>0</v>
      </c>
      <c r="AB16" s="160">
        <f>M16/3</f>
        <v>0</v>
      </c>
    </row>
    <row r="17" spans="2:28" s="1" customFormat="1" ht="20.25" hidden="1" customHeight="1" x14ac:dyDescent="0.25">
      <c r="B17" s="179"/>
      <c r="C17" s="764"/>
      <c r="D17" s="764"/>
      <c r="E17" s="764"/>
      <c r="F17" s="764"/>
      <c r="G17" s="176"/>
      <c r="H17" s="175"/>
      <c r="I17" s="176"/>
      <c r="J17" s="628"/>
      <c r="K17" s="180"/>
      <c r="L17" s="2"/>
      <c r="M17" s="508"/>
      <c r="N17" s="170"/>
      <c r="O17" s="17"/>
      <c r="P17" s="161"/>
      <c r="Q17" s="162"/>
      <c r="R17" s="162"/>
      <c r="S17" s="162"/>
      <c r="T17" s="163"/>
      <c r="U17" s="403"/>
      <c r="V17" s="164"/>
      <c r="W17" s="165"/>
      <c r="X17" s="163"/>
      <c r="Y17" s="163"/>
      <c r="Z17" s="163"/>
      <c r="AA17" s="167"/>
      <c r="AB17" s="160"/>
    </row>
    <row r="18" spans="2:28" s="1" customFormat="1" ht="30" customHeight="1" x14ac:dyDescent="0.25">
      <c r="B18" s="179" t="s">
        <v>251</v>
      </c>
      <c r="C18" s="428" t="s">
        <v>133</v>
      </c>
      <c r="D18" s="1099" t="s">
        <v>306</v>
      </c>
      <c r="E18" s="1099"/>
      <c r="F18" s="1099"/>
      <c r="G18" s="1100"/>
      <c r="H18" s="1102" t="s">
        <v>61</v>
      </c>
      <c r="I18" s="1099"/>
      <c r="J18" s="1103"/>
      <c r="K18" s="180">
        <v>1360</v>
      </c>
      <c r="L18" s="676">
        <v>0</v>
      </c>
      <c r="M18" s="510">
        <f>IF(L18=1,0,L18)</f>
        <v>0</v>
      </c>
      <c r="N18" s="170">
        <f>K18*M18</f>
        <v>0</v>
      </c>
      <c r="O18" s="17"/>
      <c r="P18" s="161">
        <f>IF(M18&lt;&gt;0,"*",0)</f>
        <v>0</v>
      </c>
      <c r="Q18" s="162"/>
      <c r="R18" s="162"/>
      <c r="S18" s="162"/>
      <c r="T18" s="163"/>
      <c r="U18" s="403"/>
      <c r="V18" s="164"/>
      <c r="W18" s="165"/>
      <c r="X18" s="163"/>
      <c r="Y18" s="163"/>
      <c r="Z18" s="163"/>
      <c r="AA18" s="167">
        <f>M18/2</f>
        <v>0</v>
      </c>
      <c r="AB18" s="160">
        <f>M18/3</f>
        <v>0</v>
      </c>
    </row>
    <row r="19" spans="2:28" s="1" customFormat="1" ht="30" hidden="1" customHeight="1" x14ac:dyDescent="0.25">
      <c r="B19" s="179"/>
      <c r="C19" s="764"/>
      <c r="D19" s="764"/>
      <c r="E19" s="764"/>
      <c r="F19" s="764"/>
      <c r="G19" s="176"/>
      <c r="H19" s="175"/>
      <c r="I19" s="176"/>
      <c r="J19" s="628"/>
      <c r="K19" s="180"/>
      <c r="L19" s="2"/>
      <c r="M19" s="508"/>
      <c r="N19" s="170"/>
      <c r="O19" s="17"/>
      <c r="P19" s="161"/>
      <c r="Q19" s="162"/>
      <c r="R19" s="162"/>
      <c r="S19" s="162"/>
      <c r="T19" s="163"/>
      <c r="U19" s="403"/>
      <c r="V19" s="164"/>
      <c r="W19" s="165"/>
      <c r="X19" s="163"/>
      <c r="Y19" s="163"/>
      <c r="Z19" s="163"/>
      <c r="AA19" s="167"/>
      <c r="AB19" s="160"/>
    </row>
    <row r="20" spans="2:28" s="1" customFormat="1" ht="30" customHeight="1" x14ac:dyDescent="0.25">
      <c r="B20" s="179" t="s">
        <v>252</v>
      </c>
      <c r="C20" s="428" t="s">
        <v>133</v>
      </c>
      <c r="D20" s="1099" t="s">
        <v>253</v>
      </c>
      <c r="E20" s="1099"/>
      <c r="F20" s="1099"/>
      <c r="G20" s="1100"/>
      <c r="H20" s="1102" t="s">
        <v>254</v>
      </c>
      <c r="I20" s="1099"/>
      <c r="J20" s="1103"/>
      <c r="K20" s="180">
        <v>8456</v>
      </c>
      <c r="L20" s="676">
        <v>0</v>
      </c>
      <c r="M20" s="508">
        <f>L20</f>
        <v>0</v>
      </c>
      <c r="N20" s="170">
        <f>K20*M20</f>
        <v>0</v>
      </c>
      <c r="O20" s="17"/>
      <c r="P20" s="161">
        <f>M20*3</f>
        <v>0</v>
      </c>
      <c r="Q20" s="162"/>
      <c r="R20" s="162"/>
      <c r="S20" s="162"/>
      <c r="T20" s="163"/>
      <c r="U20" s="403"/>
      <c r="V20" s="164"/>
      <c r="W20" s="165"/>
      <c r="X20" s="163"/>
      <c r="Y20" s="163"/>
      <c r="Z20" s="163"/>
      <c r="AA20" s="167">
        <f>P20</f>
        <v>0</v>
      </c>
      <c r="AB20" s="160">
        <f>P20/2</f>
        <v>0</v>
      </c>
    </row>
    <row r="21" spans="2:28" s="1" customFormat="1" ht="30" hidden="1" customHeight="1" x14ac:dyDescent="0.25">
      <c r="B21" s="179"/>
      <c r="C21" s="764"/>
      <c r="D21" s="764"/>
      <c r="E21" s="764"/>
      <c r="F21" s="764"/>
      <c r="G21" s="176"/>
      <c r="H21" s="175"/>
      <c r="I21" s="176"/>
      <c r="J21" s="628"/>
      <c r="K21" s="180"/>
      <c r="L21" s="2"/>
      <c r="M21" s="508"/>
      <c r="N21" s="170"/>
      <c r="O21" s="17"/>
      <c r="P21" s="161"/>
      <c r="Q21" s="162"/>
      <c r="R21" s="162"/>
      <c r="S21" s="162"/>
      <c r="T21" s="163"/>
      <c r="U21" s="403"/>
      <c r="V21" s="164"/>
      <c r="W21" s="165"/>
      <c r="X21" s="163"/>
      <c r="Y21" s="163"/>
      <c r="Z21" s="163"/>
      <c r="AA21" s="167"/>
      <c r="AB21" s="160"/>
    </row>
    <row r="22" spans="2:28" s="1" customFormat="1" ht="42.75" customHeight="1" x14ac:dyDescent="0.25">
      <c r="B22" s="179" t="s">
        <v>255</v>
      </c>
      <c r="C22" s="428" t="s">
        <v>133</v>
      </c>
      <c r="D22" s="1099" t="s">
        <v>131</v>
      </c>
      <c r="E22" s="1099"/>
      <c r="F22" s="1099"/>
      <c r="G22" s="1100"/>
      <c r="H22" s="1102" t="s">
        <v>256</v>
      </c>
      <c r="I22" s="1099"/>
      <c r="J22" s="1103"/>
      <c r="K22" s="180">
        <v>9010</v>
      </c>
      <c r="L22" s="676">
        <v>0</v>
      </c>
      <c r="M22" s="508">
        <f>L22</f>
        <v>0</v>
      </c>
      <c r="N22" s="170">
        <f>K22*M22</f>
        <v>0</v>
      </c>
      <c r="O22" s="17"/>
      <c r="P22" s="161">
        <f>2*M22</f>
        <v>0</v>
      </c>
      <c r="Q22" s="162"/>
      <c r="R22" s="162"/>
      <c r="S22" s="162"/>
      <c r="T22" s="163"/>
      <c r="U22" s="403"/>
      <c r="V22" s="164"/>
      <c r="W22" s="165"/>
      <c r="X22" s="163"/>
      <c r="Y22" s="163"/>
      <c r="Z22" s="163"/>
      <c r="AA22" s="167">
        <f t="shared" ref="AA22" si="0">P22</f>
        <v>0</v>
      </c>
      <c r="AB22" s="160">
        <f>AA22/2</f>
        <v>0</v>
      </c>
    </row>
    <row r="23" spans="2:28" s="1" customFormat="1" ht="30" hidden="1" customHeight="1" x14ac:dyDescent="0.25">
      <c r="B23" s="179"/>
      <c r="C23" s="764"/>
      <c r="D23" s="764"/>
      <c r="E23" s="764"/>
      <c r="F23" s="764"/>
      <c r="G23" s="176"/>
      <c r="H23" s="175"/>
      <c r="I23" s="176"/>
      <c r="J23" s="628"/>
      <c r="K23" s="180"/>
      <c r="L23" s="2"/>
      <c r="M23" s="508"/>
      <c r="N23" s="170"/>
      <c r="O23" s="17"/>
      <c r="P23" s="161"/>
      <c r="Q23" s="162"/>
      <c r="R23" s="162"/>
      <c r="S23" s="162"/>
      <c r="T23" s="163"/>
      <c r="U23" s="403"/>
      <c r="V23" s="164"/>
      <c r="W23" s="165"/>
      <c r="X23" s="163"/>
      <c r="Y23" s="163"/>
      <c r="Z23" s="163"/>
      <c r="AA23" s="167"/>
      <c r="AB23" s="160"/>
    </row>
    <row r="24" spans="2:28" s="1" customFormat="1" ht="30" customHeight="1" x14ac:dyDescent="0.25">
      <c r="B24" s="179" t="s">
        <v>257</v>
      </c>
      <c r="C24" s="428" t="s">
        <v>133</v>
      </c>
      <c r="D24" s="1099" t="s">
        <v>258</v>
      </c>
      <c r="E24" s="1099"/>
      <c r="F24" s="1099"/>
      <c r="G24" s="1100"/>
      <c r="H24" s="1102" t="s">
        <v>259</v>
      </c>
      <c r="I24" s="1099"/>
      <c r="J24" s="1103"/>
      <c r="K24" s="180">
        <v>8150</v>
      </c>
      <c r="L24" s="676">
        <v>0</v>
      </c>
      <c r="M24" s="508">
        <f>L24</f>
        <v>0</v>
      </c>
      <c r="N24" s="170">
        <f>K24*M24</f>
        <v>0</v>
      </c>
      <c r="O24" s="17"/>
      <c r="P24" s="161">
        <f>2*M24</f>
        <v>0</v>
      </c>
      <c r="Q24" s="162"/>
      <c r="R24" s="162"/>
      <c r="S24" s="162"/>
      <c r="T24" s="163"/>
      <c r="U24" s="403"/>
      <c r="V24" s="164"/>
      <c r="W24" s="165"/>
      <c r="X24" s="163"/>
      <c r="Y24" s="163"/>
      <c r="Z24" s="163"/>
      <c r="AA24" s="167">
        <f>P24</f>
        <v>0</v>
      </c>
      <c r="AB24" s="160">
        <f>AA24/2</f>
        <v>0</v>
      </c>
    </row>
    <row r="25" spans="2:28" s="1" customFormat="1" ht="30" hidden="1" customHeight="1" x14ac:dyDescent="0.25">
      <c r="B25" s="179"/>
      <c r="C25" s="764"/>
      <c r="D25" s="764"/>
      <c r="E25" s="764"/>
      <c r="F25" s="764"/>
      <c r="G25" s="176"/>
      <c r="H25" s="175"/>
      <c r="I25" s="176"/>
      <c r="J25" s="628"/>
      <c r="K25" s="180"/>
      <c r="L25" s="2"/>
      <c r="M25" s="508"/>
      <c r="N25" s="170"/>
      <c r="O25" s="17"/>
      <c r="P25" s="161"/>
      <c r="Q25" s="162"/>
      <c r="R25" s="162"/>
      <c r="S25" s="162"/>
      <c r="T25" s="163"/>
      <c r="U25" s="403"/>
      <c r="V25" s="164"/>
      <c r="W25" s="165"/>
      <c r="X25" s="163"/>
      <c r="Y25" s="163"/>
      <c r="Z25" s="163"/>
      <c r="AA25" s="167"/>
      <c r="AB25" s="160"/>
    </row>
    <row r="26" spans="2:28" s="1" customFormat="1" ht="42.75" customHeight="1" x14ac:dyDescent="0.25">
      <c r="B26" s="179" t="s">
        <v>260</v>
      </c>
      <c r="C26" s="425" t="s">
        <v>112</v>
      </c>
      <c r="D26" s="1099" t="s">
        <v>261</v>
      </c>
      <c r="E26" s="1099"/>
      <c r="F26" s="1099"/>
      <c r="G26" s="1100"/>
      <c r="H26" s="1102" t="s">
        <v>262</v>
      </c>
      <c r="I26" s="1099"/>
      <c r="J26" s="1103"/>
      <c r="K26" s="180">
        <v>11030</v>
      </c>
      <c r="L26" s="676">
        <v>0</v>
      </c>
      <c r="M26" s="508">
        <f>L26</f>
        <v>0</v>
      </c>
      <c r="N26" s="170">
        <f>K26*M26</f>
        <v>0</v>
      </c>
      <c r="O26" s="17"/>
      <c r="P26" s="161">
        <f>M26</f>
        <v>0</v>
      </c>
      <c r="Q26" s="162"/>
      <c r="R26" s="162"/>
      <c r="S26" s="162"/>
      <c r="T26" s="163"/>
      <c r="U26" s="403"/>
      <c r="V26" s="164"/>
      <c r="W26" s="165"/>
      <c r="X26" s="163"/>
      <c r="Y26" s="163"/>
      <c r="Z26" s="163"/>
      <c r="AA26" s="167">
        <f t="shared" ref="AA26" si="1">P26</f>
        <v>0</v>
      </c>
      <c r="AB26" s="160">
        <f>P26</f>
        <v>0</v>
      </c>
    </row>
    <row r="27" spans="2:28" s="1" customFormat="1" ht="30" hidden="1" customHeight="1" x14ac:dyDescent="0.25">
      <c r="B27" s="179"/>
      <c r="C27" s="764"/>
      <c r="D27" s="764"/>
      <c r="E27" s="764"/>
      <c r="F27" s="764"/>
      <c r="G27" s="176"/>
      <c r="H27" s="175"/>
      <c r="I27" s="176"/>
      <c r="J27" s="628"/>
      <c r="K27" s="180"/>
      <c r="L27" s="2"/>
      <c r="M27" s="508"/>
      <c r="N27" s="170"/>
      <c r="O27" s="17"/>
      <c r="P27" s="161"/>
      <c r="Q27" s="162"/>
      <c r="R27" s="162"/>
      <c r="S27" s="162"/>
      <c r="T27" s="163"/>
      <c r="U27" s="403"/>
      <c r="V27" s="164"/>
      <c r="W27" s="165"/>
      <c r="X27" s="163"/>
      <c r="Y27" s="163"/>
      <c r="Z27" s="163"/>
      <c r="AA27" s="167"/>
      <c r="AB27" s="160"/>
    </row>
    <row r="28" spans="2:28" s="1" customFormat="1" ht="40.5" customHeight="1" x14ac:dyDescent="0.25">
      <c r="B28" s="179" t="s">
        <v>263</v>
      </c>
      <c r="C28" s="428" t="s">
        <v>133</v>
      </c>
      <c r="D28" s="1099" t="s">
        <v>264</v>
      </c>
      <c r="E28" s="1099"/>
      <c r="F28" s="1099"/>
      <c r="G28" s="1100"/>
      <c r="H28" s="1102" t="s">
        <v>265</v>
      </c>
      <c r="I28" s="1099"/>
      <c r="J28" s="1103"/>
      <c r="K28" s="180">
        <v>5637</v>
      </c>
      <c r="L28" s="676">
        <v>0</v>
      </c>
      <c r="M28" s="508">
        <f>L28</f>
        <v>0</v>
      </c>
      <c r="N28" s="170">
        <f>K28*M28</f>
        <v>0</v>
      </c>
      <c r="O28" s="17"/>
      <c r="P28" s="161">
        <f>2*M28</f>
        <v>0</v>
      </c>
      <c r="Q28" s="162"/>
      <c r="R28" s="162"/>
      <c r="S28" s="162"/>
      <c r="T28" s="163"/>
      <c r="U28" s="403"/>
      <c r="V28" s="164"/>
      <c r="W28" s="165"/>
      <c r="X28" s="163"/>
      <c r="Y28" s="163"/>
      <c r="Z28" s="163"/>
      <c r="AA28" s="167">
        <f>P28/2</f>
        <v>0</v>
      </c>
      <c r="AB28" s="160">
        <f>P28/4</f>
        <v>0</v>
      </c>
    </row>
    <row r="29" spans="2:28" s="1" customFormat="1" ht="30" hidden="1" customHeight="1" x14ac:dyDescent="0.25">
      <c r="B29" s="179"/>
      <c r="C29" s="764"/>
      <c r="D29" s="764"/>
      <c r="E29" s="764"/>
      <c r="F29" s="764"/>
      <c r="G29" s="176"/>
      <c r="H29" s="175"/>
      <c r="I29" s="176"/>
      <c r="J29" s="628"/>
      <c r="K29" s="180"/>
      <c r="L29" s="2"/>
      <c r="M29" s="508"/>
      <c r="N29" s="170"/>
      <c r="O29" s="17"/>
      <c r="P29" s="161"/>
      <c r="Q29" s="162"/>
      <c r="R29" s="162"/>
      <c r="S29" s="162"/>
      <c r="T29" s="163"/>
      <c r="U29" s="403"/>
      <c r="V29" s="164"/>
      <c r="W29" s="165"/>
      <c r="X29" s="163"/>
      <c r="Y29" s="163"/>
      <c r="Z29" s="163"/>
      <c r="AA29" s="167"/>
      <c r="AB29" s="160"/>
    </row>
    <row r="30" spans="2:28" s="1" customFormat="1" ht="30" customHeight="1" x14ac:dyDescent="0.25">
      <c r="B30" s="179" t="s">
        <v>266</v>
      </c>
      <c r="C30" s="428" t="s">
        <v>133</v>
      </c>
      <c r="D30" s="1099" t="s">
        <v>267</v>
      </c>
      <c r="E30" s="1099"/>
      <c r="F30" s="1099"/>
      <c r="G30" s="1100"/>
      <c r="H30" s="1102" t="s">
        <v>268</v>
      </c>
      <c r="I30" s="1099"/>
      <c r="J30" s="1103"/>
      <c r="K30" s="180">
        <v>31191</v>
      </c>
      <c r="L30" s="676">
        <v>0</v>
      </c>
      <c r="M30" s="508">
        <f>L30</f>
        <v>0</v>
      </c>
      <c r="N30" s="170">
        <f>K30*M30</f>
        <v>0</v>
      </c>
      <c r="O30" s="17"/>
      <c r="P30" s="161"/>
      <c r="Q30" s="162"/>
      <c r="R30" s="411">
        <f>M30</f>
        <v>0</v>
      </c>
      <c r="S30" s="162"/>
      <c r="T30" s="163"/>
      <c r="U30" s="403"/>
      <c r="V30" s="164"/>
      <c r="W30" s="165">
        <f>IF($M30&lt;&gt;0,"X",0)</f>
        <v>0</v>
      </c>
      <c r="X30" s="163">
        <f>IF($M30&lt;&gt;0,"XXX",0)</f>
        <v>0</v>
      </c>
      <c r="Y30" s="163">
        <f>IF($M30&lt;&gt;0,"XXX",0)</f>
        <v>0</v>
      </c>
      <c r="Z30" s="163">
        <f>IF($M30&lt;&gt;0,"XXX",0)</f>
        <v>0</v>
      </c>
      <c r="AA30" s="167"/>
      <c r="AB30" s="160"/>
    </row>
    <row r="31" spans="2:28" s="1" customFormat="1" ht="30" hidden="1" customHeight="1" x14ac:dyDescent="0.25">
      <c r="B31" s="179"/>
      <c r="C31" s="764"/>
      <c r="D31" s="764"/>
      <c r="E31" s="764"/>
      <c r="F31" s="764"/>
      <c r="G31" s="176"/>
      <c r="H31" s="175"/>
      <c r="I31" s="176"/>
      <c r="J31" s="628"/>
      <c r="K31" s="180"/>
      <c r="L31" s="2"/>
      <c r="M31" s="508"/>
      <c r="N31" s="170"/>
      <c r="O31" s="17"/>
      <c r="P31" s="161"/>
      <c r="Q31" s="162"/>
      <c r="R31" s="162"/>
      <c r="S31" s="162"/>
      <c r="T31" s="163"/>
      <c r="U31" s="403"/>
      <c r="V31" s="164"/>
      <c r="W31" s="165"/>
      <c r="X31" s="163"/>
      <c r="Y31" s="163"/>
      <c r="Z31" s="163"/>
      <c r="AA31" s="167"/>
      <c r="AB31" s="160"/>
    </row>
    <row r="32" spans="2:28" s="1" customFormat="1" ht="30" customHeight="1" x14ac:dyDescent="0.25">
      <c r="B32" s="179" t="s">
        <v>269</v>
      </c>
      <c r="C32" s="425" t="s">
        <v>112</v>
      </c>
      <c r="D32" s="1099" t="s">
        <v>270</v>
      </c>
      <c r="E32" s="1099"/>
      <c r="F32" s="1099"/>
      <c r="G32" s="1100"/>
      <c r="H32" s="1102" t="s">
        <v>271</v>
      </c>
      <c r="I32" s="1099"/>
      <c r="J32" s="1103"/>
      <c r="K32" s="180">
        <v>27575</v>
      </c>
      <c r="L32" s="676">
        <v>0</v>
      </c>
      <c r="M32" s="508">
        <f>L32</f>
        <v>0</v>
      </c>
      <c r="N32" s="170">
        <f>K32*M32</f>
        <v>0</v>
      </c>
      <c r="O32" s="17"/>
      <c r="P32" s="161"/>
      <c r="Q32" s="167"/>
      <c r="R32" s="411">
        <f>M32</f>
        <v>0</v>
      </c>
      <c r="S32" s="167"/>
      <c r="T32" s="163"/>
      <c r="U32" s="403"/>
      <c r="V32" s="164"/>
      <c r="W32" s="165">
        <f>IF($M32&lt;&gt;0,"X",0)</f>
        <v>0</v>
      </c>
      <c r="X32" s="163">
        <f>IF($M32&lt;&gt;0,"XXX",0)</f>
        <v>0</v>
      </c>
      <c r="Y32" s="163">
        <f>IF($M32&lt;&gt;0,"XXX",0)</f>
        <v>0</v>
      </c>
      <c r="Z32" s="163">
        <f>IF($M32&lt;&gt;0,"XXX",0)</f>
        <v>0</v>
      </c>
      <c r="AA32" s="167"/>
      <c r="AB32" s="160"/>
    </row>
    <row r="33" spans="2:28" s="1" customFormat="1" ht="30" hidden="1" customHeight="1" x14ac:dyDescent="0.25">
      <c r="B33" s="179"/>
      <c r="C33" s="421"/>
      <c r="D33" s="437"/>
      <c r="E33" s="437"/>
      <c r="F33" s="437"/>
      <c r="G33" s="176"/>
      <c r="H33" s="175"/>
      <c r="I33" s="176"/>
      <c r="J33" s="628"/>
      <c r="K33" s="180"/>
      <c r="L33" s="2"/>
      <c r="M33" s="508"/>
      <c r="N33" s="170"/>
      <c r="O33" s="17"/>
      <c r="P33" s="161"/>
      <c r="Q33" s="162"/>
      <c r="R33" s="162"/>
      <c r="S33" s="162"/>
      <c r="T33" s="163"/>
      <c r="U33" s="403"/>
      <c r="V33" s="164"/>
      <c r="W33" s="165"/>
      <c r="X33" s="163"/>
      <c r="Y33" s="163"/>
      <c r="Z33" s="163"/>
      <c r="AA33" s="167"/>
      <c r="AB33" s="160"/>
    </row>
    <row r="34" spans="2:28" s="1" customFormat="1" ht="30" customHeight="1" x14ac:dyDescent="0.25">
      <c r="B34" s="179" t="s">
        <v>272</v>
      </c>
      <c r="C34" s="425" t="s">
        <v>112</v>
      </c>
      <c r="D34" s="894" t="s">
        <v>280</v>
      </c>
      <c r="E34" s="895"/>
      <c r="F34" s="895"/>
      <c r="G34" s="896"/>
      <c r="H34" s="1102" t="s">
        <v>113</v>
      </c>
      <c r="I34" s="1099"/>
      <c r="J34" s="1103"/>
      <c r="K34" s="180">
        <f>IF(D34="",0,LEFT(RIGHT(D34,8),2)*2000)</f>
        <v>128000</v>
      </c>
      <c r="L34" s="676">
        <v>0</v>
      </c>
      <c r="M34" s="508">
        <f>K34*L34</f>
        <v>0</v>
      </c>
      <c r="N34" s="170">
        <f>K34*L34</f>
        <v>0</v>
      </c>
      <c r="O34" s="17"/>
      <c r="P34" s="161"/>
      <c r="Q34" s="162"/>
      <c r="R34" s="162"/>
      <c r="S34" s="162"/>
      <c r="T34" s="162">
        <f>M34/128000</f>
        <v>0</v>
      </c>
      <c r="U34" s="403"/>
      <c r="V34" s="164"/>
      <c r="W34" s="165">
        <f>IF($M34&lt;&gt;0,"X",0)</f>
        <v>0</v>
      </c>
      <c r="X34" s="163">
        <f>IF($M34&lt;&gt;0,"XXX",0)</f>
        <v>0</v>
      </c>
      <c r="Y34" s="163">
        <f>IF($M34&lt;&gt;0,"XXX",0)</f>
        <v>0</v>
      </c>
      <c r="Z34" s="163">
        <f>IF($M34&lt;&gt;0,"XXX",0)</f>
        <v>0</v>
      </c>
      <c r="AA34" s="167"/>
      <c r="AB34" s="160"/>
    </row>
    <row r="35" spans="2:28" s="1" customFormat="1" ht="30" hidden="1" customHeight="1" x14ac:dyDescent="0.25">
      <c r="B35" s="179"/>
      <c r="C35" s="421"/>
      <c r="D35" s="421"/>
      <c r="E35" s="421"/>
      <c r="F35" s="421"/>
      <c r="G35" s="176"/>
      <c r="H35" s="175"/>
      <c r="I35" s="176"/>
      <c r="J35" s="628"/>
      <c r="K35" s="180"/>
      <c r="L35" s="2"/>
      <c r="M35" s="508"/>
      <c r="N35" s="170"/>
      <c r="O35" s="17"/>
      <c r="P35" s="161"/>
      <c r="Q35" s="162"/>
      <c r="R35" s="162"/>
      <c r="S35" s="162"/>
      <c r="T35" s="163"/>
      <c r="U35" s="403"/>
      <c r="V35" s="164"/>
      <c r="W35" s="165"/>
      <c r="X35" s="163"/>
      <c r="Y35" s="163"/>
      <c r="Z35" s="163"/>
      <c r="AA35" s="167"/>
      <c r="AB35" s="160"/>
    </row>
    <row r="36" spans="2:28" s="1" customFormat="1" ht="30" customHeight="1" x14ac:dyDescent="0.25">
      <c r="B36" s="179" t="s">
        <v>273</v>
      </c>
      <c r="C36" s="428" t="s">
        <v>133</v>
      </c>
      <c r="D36" s="1099" t="s">
        <v>115</v>
      </c>
      <c r="E36" s="1099"/>
      <c r="F36" s="1099"/>
      <c r="G36" s="1100"/>
      <c r="H36" s="1102" t="s">
        <v>116</v>
      </c>
      <c r="I36" s="1099"/>
      <c r="J36" s="1103"/>
      <c r="K36" s="180">
        <v>4412</v>
      </c>
      <c r="L36" s="676">
        <v>0</v>
      </c>
      <c r="M36" s="677">
        <f>L36</f>
        <v>0</v>
      </c>
      <c r="N36" s="170">
        <f>K36*M36</f>
        <v>0</v>
      </c>
      <c r="O36" s="17"/>
      <c r="P36" s="161"/>
      <c r="Q36" s="162"/>
      <c r="R36" s="162"/>
      <c r="S36" s="162"/>
      <c r="T36" s="163"/>
      <c r="U36" s="403">
        <f>M36</f>
        <v>0</v>
      </c>
      <c r="V36" s="164"/>
      <c r="W36" s="165">
        <f>IF($M36&lt;&gt;0,"X",0)</f>
        <v>0</v>
      </c>
      <c r="X36" s="163">
        <f>IF($M36&lt;&gt;0,"XXX",0)</f>
        <v>0</v>
      </c>
      <c r="Y36" s="163">
        <f>IF($M36&lt;&gt;0,"XXX",0)</f>
        <v>0</v>
      </c>
      <c r="Z36" s="163">
        <f>IF($M36&lt;&gt;0,"XXX",0)</f>
        <v>0</v>
      </c>
      <c r="AA36" s="167"/>
      <c r="AB36" s="160"/>
    </row>
    <row r="37" spans="2:28" s="1" customFormat="1" ht="30" hidden="1" customHeight="1" x14ac:dyDescent="0.25">
      <c r="B37" s="179"/>
      <c r="C37" s="764"/>
      <c r="D37" s="764"/>
      <c r="E37" s="764"/>
      <c r="F37" s="764"/>
      <c r="G37" s="176"/>
      <c r="H37" s="175"/>
      <c r="I37" s="176"/>
      <c r="J37" s="628"/>
      <c r="K37" s="180"/>
      <c r="L37" s="2"/>
      <c r="M37" s="508"/>
      <c r="N37" s="170"/>
      <c r="O37" s="17"/>
      <c r="P37" s="161"/>
      <c r="Q37" s="162"/>
      <c r="R37" s="162"/>
      <c r="S37" s="162"/>
      <c r="T37" s="163"/>
      <c r="U37" s="403"/>
      <c r="V37" s="164"/>
      <c r="W37" s="165"/>
      <c r="X37" s="163"/>
      <c r="Y37" s="163"/>
      <c r="Z37" s="163"/>
      <c r="AA37" s="167"/>
      <c r="AB37" s="160"/>
    </row>
    <row r="38" spans="2:28" s="1" customFormat="1" ht="30" customHeight="1" x14ac:dyDescent="0.25">
      <c r="B38" s="179" t="s">
        <v>274</v>
      </c>
      <c r="C38" s="428" t="s">
        <v>133</v>
      </c>
      <c r="D38" s="1099" t="s">
        <v>118</v>
      </c>
      <c r="E38" s="1099"/>
      <c r="F38" s="1099"/>
      <c r="G38" s="1100"/>
      <c r="H38" s="1102" t="s">
        <v>119</v>
      </c>
      <c r="I38" s="1099"/>
      <c r="J38" s="1103"/>
      <c r="K38" s="180">
        <v>6477</v>
      </c>
      <c r="L38" s="676">
        <v>0</v>
      </c>
      <c r="M38" s="508">
        <f>L38</f>
        <v>0</v>
      </c>
      <c r="N38" s="170">
        <f>K38*M38</f>
        <v>0</v>
      </c>
      <c r="O38" s="17"/>
      <c r="P38" s="161"/>
      <c r="Q38" s="162"/>
      <c r="R38" s="162"/>
      <c r="S38" s="162"/>
      <c r="T38" s="163"/>
      <c r="U38" s="403">
        <f>M38</f>
        <v>0</v>
      </c>
      <c r="V38" s="164"/>
      <c r="W38" s="165">
        <f>IF($M38&lt;&gt;0,"X",0)</f>
        <v>0</v>
      </c>
      <c r="X38" s="163">
        <f>IF($M38&lt;&gt;0,"XXX",0)</f>
        <v>0</v>
      </c>
      <c r="Y38" s="163">
        <f>IF($M38&lt;&gt;0,"XXX",0)</f>
        <v>0</v>
      </c>
      <c r="Z38" s="163">
        <f>IF($M38&lt;&gt;0,"XXX",0)</f>
        <v>0</v>
      </c>
      <c r="AA38" s="167"/>
      <c r="AB38" s="160"/>
    </row>
    <row r="39" spans="2:28" s="1" customFormat="1" ht="30" hidden="1" customHeight="1" x14ac:dyDescent="0.25">
      <c r="B39" s="179"/>
      <c r="C39" s="764"/>
      <c r="D39" s="764"/>
      <c r="E39" s="764"/>
      <c r="F39" s="764"/>
      <c r="G39" s="176"/>
      <c r="H39" s="175"/>
      <c r="I39" s="176"/>
      <c r="J39" s="628"/>
      <c r="K39" s="180"/>
      <c r="L39" s="2"/>
      <c r="M39" s="508"/>
      <c r="N39" s="170"/>
      <c r="O39" s="17"/>
      <c r="P39" s="161"/>
      <c r="Q39" s="167"/>
      <c r="R39" s="167"/>
      <c r="S39" s="167"/>
      <c r="T39" s="163"/>
      <c r="U39" s="403"/>
      <c r="V39" s="164"/>
      <c r="W39" s="165"/>
      <c r="X39" s="163"/>
      <c r="Y39" s="163"/>
      <c r="Z39" s="163"/>
      <c r="AA39" s="167"/>
      <c r="AB39" s="160"/>
    </row>
    <row r="40" spans="2:28" s="1" customFormat="1" ht="30" customHeight="1" thickBot="1" x14ac:dyDescent="0.3">
      <c r="B40" s="179" t="s">
        <v>275</v>
      </c>
      <c r="C40" s="428" t="s">
        <v>133</v>
      </c>
      <c r="D40" s="1099" t="s">
        <v>124</v>
      </c>
      <c r="E40" s="1099"/>
      <c r="F40" s="1099"/>
      <c r="G40" s="1100"/>
      <c r="H40" s="1102" t="s">
        <v>125</v>
      </c>
      <c r="I40" s="1099"/>
      <c r="J40" s="1103"/>
      <c r="K40" s="180">
        <v>3872</v>
      </c>
      <c r="L40" s="676">
        <v>0</v>
      </c>
      <c r="M40" s="508">
        <f>L40</f>
        <v>0</v>
      </c>
      <c r="N40" s="170">
        <f>K40*M40</f>
        <v>0</v>
      </c>
      <c r="O40" s="17"/>
      <c r="P40" s="161"/>
      <c r="Q40" s="167"/>
      <c r="R40" s="167"/>
      <c r="S40" s="167"/>
      <c r="T40" s="163"/>
      <c r="U40" s="403"/>
      <c r="V40" s="164">
        <f>M40</f>
        <v>0</v>
      </c>
      <c r="W40" s="165"/>
      <c r="X40" s="163"/>
      <c r="Y40" s="163"/>
      <c r="Z40" s="163"/>
      <c r="AA40" s="167"/>
      <c r="AB40" s="160"/>
    </row>
    <row r="41" spans="2:28" s="1" customFormat="1" ht="18" thickBot="1" x14ac:dyDescent="0.3">
      <c r="B41" s="185" t="s">
        <v>85</v>
      </c>
      <c r="C41" s="186"/>
      <c r="D41" s="186"/>
      <c r="E41" s="186"/>
      <c r="F41" s="186"/>
      <c r="G41" s="186"/>
      <c r="H41" s="1101" t="str">
        <f>IF($N$7&gt;$F$5,"hodnota není v limitu"," možno ještě rozdělit")</f>
        <v xml:space="preserve"> možno ještě rozdělit</v>
      </c>
      <c r="I41" s="1101"/>
      <c r="J41" s="1101"/>
      <c r="K41" s="422">
        <f>IF($N$7&gt;$F$5," ",M41 )</f>
        <v>0</v>
      </c>
      <c r="L41" s="422"/>
      <c r="M41" s="187">
        <f>F5-N41</f>
        <v>0</v>
      </c>
      <c r="N41" s="188">
        <f>SUM(N8:N40)</f>
        <v>0</v>
      </c>
      <c r="O41" s="735">
        <f>IF(OR(W8&lt;&gt;0,W10&lt;&gt;0,W12&lt;&gt;0,W30&lt;&gt;0,W32&lt;&gt;0,W34&lt;&gt;0,W36&lt;&gt;0,W38&lt;&gt;0),"1",0)</f>
        <v>0</v>
      </c>
      <c r="P41" s="189">
        <v>54000</v>
      </c>
      <c r="Q41" s="190">
        <v>50501</v>
      </c>
      <c r="R41" s="190">
        <v>52601</v>
      </c>
      <c r="S41" s="190">
        <v>52602</v>
      </c>
      <c r="T41" s="190">
        <v>52106</v>
      </c>
      <c r="U41" s="193">
        <v>51212</v>
      </c>
      <c r="V41" s="191">
        <v>51017</v>
      </c>
      <c r="W41" s="192">
        <v>51010</v>
      </c>
      <c r="X41" s="190">
        <v>51610</v>
      </c>
      <c r="Y41" s="190">
        <v>51710</v>
      </c>
      <c r="Z41" s="190">
        <v>51510</v>
      </c>
      <c r="AA41" s="193">
        <v>52510</v>
      </c>
      <c r="AB41" s="194">
        <v>60000</v>
      </c>
    </row>
    <row r="42" spans="2:28" s="1" customFormat="1" ht="21" customHeight="1" thickBot="1" x14ac:dyDescent="0.3">
      <c r="B42" s="732"/>
      <c r="C42" s="733"/>
      <c r="D42" s="734">
        <f>F42+G42+H42</f>
        <v>0</v>
      </c>
      <c r="E42" s="733"/>
      <c r="F42" s="734">
        <f>N8+N10+N14+N18+N20+N22+N24+N28+N30+N36+N38+N40</f>
        <v>0</v>
      </c>
      <c r="G42" s="734">
        <f>N12+N26+N32+N34</f>
        <v>0</v>
      </c>
      <c r="H42" s="734">
        <f>N16</f>
        <v>0</v>
      </c>
      <c r="I42" s="528"/>
      <c r="J42" s="528"/>
      <c r="K42" s="528"/>
      <c r="L42" s="528"/>
      <c r="M42" s="530"/>
      <c r="N42" s="708" t="str">
        <f>IF(N34&gt;F5/2,"šablona na využití ICT překračuje polovinu maximální dotace","")</f>
        <v/>
      </c>
      <c r="O42" s="17"/>
      <c r="P42" s="529">
        <f>SUM(P8:P40)</f>
        <v>0</v>
      </c>
      <c r="Q42" s="537">
        <f>ROUND(SUM(Q8:Q40),2)</f>
        <v>0</v>
      </c>
      <c r="R42" s="537">
        <f>ROUND(SUM(R8:R40),2)</f>
        <v>0</v>
      </c>
      <c r="S42" s="529">
        <f>SUM(S8:S40)</f>
        <v>0</v>
      </c>
      <c r="T42" s="529">
        <f>SUM(T8:T40)</f>
        <v>0</v>
      </c>
      <c r="U42" s="529">
        <f>SUM(U8:U40)</f>
        <v>0</v>
      </c>
      <c r="V42" s="538">
        <f>SUM(V8:V40)</f>
        <v>0</v>
      </c>
      <c r="W42" s="539">
        <f>O41</f>
        <v>0</v>
      </c>
      <c r="X42" s="540">
        <f>IF(W42&gt;0,"XXX",0)</f>
        <v>0</v>
      </c>
      <c r="Y42" s="540">
        <f>X42</f>
        <v>0</v>
      </c>
      <c r="Z42" s="541">
        <f>X42</f>
        <v>0</v>
      </c>
      <c r="AA42" s="542">
        <f>ROUND(SUM(AA8:AA40),0)</f>
        <v>0</v>
      </c>
      <c r="AB42" s="543">
        <f>FLOOR(SUM(AB8:AB40),1)</f>
        <v>0</v>
      </c>
    </row>
    <row r="43" spans="2:28" s="1" customFormat="1" ht="18.75" customHeight="1" thickBot="1" x14ac:dyDescent="0.3">
      <c r="B43" s="531"/>
      <c r="C43" s="532"/>
      <c r="D43" s="532"/>
      <c r="E43" s="533"/>
      <c r="F43" s="532"/>
      <c r="G43" s="534"/>
      <c r="H43" s="532"/>
      <c r="I43" s="532"/>
      <c r="J43" s="532"/>
      <c r="K43" s="532"/>
      <c r="L43" s="532"/>
      <c r="M43" s="535"/>
      <c r="N43" s="536"/>
      <c r="O43" s="17"/>
      <c r="P43" s="544" t="str">
        <f>IF(OR(P14&lt;&gt;0,P16&lt;&gt;0),"* Hodnotu součtu za celý projekt navyšte o plánovaný počet DVPP","")</f>
        <v/>
      </c>
      <c r="Q43" s="532"/>
      <c r="R43" s="532"/>
      <c r="S43" s="532"/>
      <c r="T43" s="532"/>
      <c r="U43" s="532"/>
      <c r="V43" s="532"/>
      <c r="W43" s="532"/>
      <c r="X43" s="532"/>
      <c r="Y43" s="532"/>
      <c r="Z43" s="532"/>
      <c r="AA43" s="532"/>
      <c r="AB43" s="545"/>
    </row>
    <row r="44" spans="2:28" x14ac:dyDescent="0.25">
      <c r="L44" s="4"/>
      <c r="N44" s="648"/>
    </row>
  </sheetData>
  <sheetProtection algorithmName="SHA-512" hashValue="iV0MR55ylJHaPfwp2uc3muUAvibfE1ja1iYuS4d93LPZpY0QhDtJpxQfpZmdGvU3HvMUPjNHC0L70K38fBNYtQ==" saltValue="jxivMN80AuD4JhhGBnizrg==" spinCount="100000" sheet="1" objects="1" scenarios="1"/>
  <mergeCells count="57">
    <mergeCell ref="AA2:AA5"/>
    <mergeCell ref="AB2:AB5"/>
    <mergeCell ref="Q2:Q5"/>
    <mergeCell ref="W6:AA6"/>
    <mergeCell ref="T2:T5"/>
    <mergeCell ref="U2:U5"/>
    <mergeCell ref="W2:W5"/>
    <mergeCell ref="X2:X5"/>
    <mergeCell ref="Y2:Y5"/>
    <mergeCell ref="Z2:Z5"/>
    <mergeCell ref="R2:R5"/>
    <mergeCell ref="P6:V6"/>
    <mergeCell ref="S2:S5"/>
    <mergeCell ref="V2:V5"/>
    <mergeCell ref="D32:G32"/>
    <mergeCell ref="D34:G34"/>
    <mergeCell ref="D24:G24"/>
    <mergeCell ref="D26:G26"/>
    <mergeCell ref="H34:J34"/>
    <mergeCell ref="H24:J24"/>
    <mergeCell ref="H26:J26"/>
    <mergeCell ref="H28:J28"/>
    <mergeCell ref="H30:J30"/>
    <mergeCell ref="H32:J32"/>
    <mergeCell ref="D18:G18"/>
    <mergeCell ref="D28:G28"/>
    <mergeCell ref="D30:G30"/>
    <mergeCell ref="H16:J16"/>
    <mergeCell ref="H18:J18"/>
    <mergeCell ref="H20:J20"/>
    <mergeCell ref="H22:J22"/>
    <mergeCell ref="D22:G22"/>
    <mergeCell ref="D20:G20"/>
    <mergeCell ref="D16:G16"/>
    <mergeCell ref="H2:J6"/>
    <mergeCell ref="K2:K6"/>
    <mergeCell ref="L2:L6"/>
    <mergeCell ref="P2:P5"/>
    <mergeCell ref="B3:G3"/>
    <mergeCell ref="N2:N6"/>
    <mergeCell ref="B7:G7"/>
    <mergeCell ref="H7:J7"/>
    <mergeCell ref="H12:J12"/>
    <mergeCell ref="H14:J14"/>
    <mergeCell ref="H8:J8"/>
    <mergeCell ref="D8:G8"/>
    <mergeCell ref="D10:G10"/>
    <mergeCell ref="D12:G12"/>
    <mergeCell ref="D14:G14"/>
    <mergeCell ref="H10:J10"/>
    <mergeCell ref="D36:G36"/>
    <mergeCell ref="D38:G38"/>
    <mergeCell ref="D40:G40"/>
    <mergeCell ref="H41:J41"/>
    <mergeCell ref="H40:J40"/>
    <mergeCell ref="H36:J36"/>
    <mergeCell ref="H38:J38"/>
  </mergeCells>
  <conditionalFormatting sqref="D5">
    <cfRule type="cellIs" dxfId="8" priority="5" stopIfTrue="1" operator="lessThan">
      <formula>0</formula>
    </cfRule>
    <cfRule type="cellIs" dxfId="7" priority="6" operator="greaterThan">
      <formula>2000</formula>
    </cfRule>
  </conditionalFormatting>
  <conditionalFormatting sqref="H41:N41 H7:N7">
    <cfRule type="expression" dxfId="6" priority="19" stopIfTrue="1">
      <formula>$N$41&gt;$F$5</formula>
    </cfRule>
    <cfRule type="expression" dxfId="5" priority="20" stopIfTrue="1">
      <formula>$N$41&lt;#REF!</formula>
    </cfRule>
    <cfRule type="expression" dxfId="4" priority="21">
      <formula>$N$41&gt;#REF!</formula>
    </cfRule>
  </conditionalFormatting>
  <conditionalFormatting sqref="D5">
    <cfRule type="expression" dxfId="3" priority="4">
      <formula>$M$6=1</formula>
    </cfRule>
  </conditionalFormatting>
  <conditionalFormatting sqref="L18">
    <cfRule type="expression" dxfId="2" priority="3">
      <formula>$E$5="Ano"</formula>
    </cfRule>
  </conditionalFormatting>
  <conditionalFormatting sqref="L18">
    <cfRule type="expression" dxfId="1" priority="2">
      <formula>$L$18=1</formula>
    </cfRule>
  </conditionalFormatting>
  <conditionalFormatting sqref="L34 N34">
    <cfRule type="expression" dxfId="0" priority="1">
      <formula>$N$34&gt;$F$5/2</formula>
    </cfRule>
  </conditionalFormatting>
  <dataValidations count="5">
    <dataValidation type="whole" allowBlank="1" showInputMessage="1" showErrorMessage="1" sqref="L8 L14 L12 L10">
      <formula1>0</formula1>
      <formula2>1000</formula2>
    </dataValidation>
    <dataValidation type="whole" allowBlank="1" showInputMessage="1" showErrorMessage="1" sqref="L9 L11 L15:L17 L13 L19:L33 L35:L40">
      <formula1>0</formula1>
      <formula2>999999</formula2>
    </dataValidation>
    <dataValidation type="list" allowBlank="1" showInputMessage="1" showErrorMessage="1" error="vyberte možnost z nabídky" prompt="vyberte z nabídky jednu možnost" sqref="D34:G34">
      <formula1>ICT</formula1>
    </dataValidation>
    <dataValidation type="whole" allowBlank="1" showInputMessage="1" showErrorMessage="1" prompt="nejméně 2" sqref="L18">
      <formula1>0</formula1>
      <formula2>999999</formula2>
    </dataValidation>
    <dataValidation type="whole" allowBlank="1" showInputMessage="1" showErrorMessage="1" prompt="V názvu aktivity vyberte z nabídky jednu z variant aktivity. _x000a_Aktivitu je možné zvolit nejvýš v hodnotě dosahující poloviny maximální výše dotace pro daný subjekt." sqref="L34">
      <formula1>0</formula1>
      <formula2>999999</formula2>
    </dataValidation>
  </dataValidations>
  <hyperlinks>
    <hyperlink ref="B1:D1" location="'Úvodní strana'!A1" display="zpět na hlavní stranu"/>
  </hyperlinks>
  <pageMargins left="0.31496062992125984" right="0.31496062992125984" top="0.39370078740157483" bottom="0.19685039370078741"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25" sqref="D25"/>
    </sheetView>
  </sheetViews>
  <sheetFormatPr defaultRowHeight="15" x14ac:dyDescent="0.25"/>
  <cols>
    <col min="1" max="1" width="38.28515625" bestFit="1" customWidth="1"/>
  </cols>
  <sheetData>
    <row r="1" spans="1:8" x14ac:dyDescent="0.25">
      <c r="A1" t="s">
        <v>276</v>
      </c>
    </row>
    <row r="2" spans="1:8" x14ac:dyDescent="0.25">
      <c r="A2" t="s">
        <v>280</v>
      </c>
    </row>
    <row r="3" spans="1:8" x14ac:dyDescent="0.25">
      <c r="A3" t="s">
        <v>281</v>
      </c>
    </row>
    <row r="4" spans="1:8" x14ac:dyDescent="0.25">
      <c r="A4" t="s">
        <v>282</v>
      </c>
    </row>
    <row r="5" spans="1:8" x14ac:dyDescent="0.25">
      <c r="A5" t="s">
        <v>283</v>
      </c>
    </row>
    <row r="7" spans="1:8" x14ac:dyDescent="0.25">
      <c r="H7" s="410"/>
    </row>
    <row r="8" spans="1:8" x14ac:dyDescent="0.25">
      <c r="H8" s="410"/>
    </row>
    <row r="9" spans="1:8" x14ac:dyDescent="0.25">
      <c r="H9" s="410"/>
    </row>
    <row r="10" spans="1:8" x14ac:dyDescent="0.25">
      <c r="H10" s="410"/>
    </row>
    <row r="11" spans="1:8" x14ac:dyDescent="0.25">
      <c r="H11" s="410"/>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15OPMSMT0001-28-84258</_dlc_DocId>
    <_dlc_DocIdUrl xmlns="0104a4cd-1400-468e-be1b-c7aad71d7d5a">
      <Url>http://op.msmt.cz/_layouts/15/DocIdRedir.aspx?ID=15OPMSMT0001-28-84258</Url>
      <Description>15OPMSMT0001-28-84258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73C99A6-EF12-418B-A7F2-579A51064C63}"/>
</file>

<file path=customXml/itemProps2.xml><?xml version="1.0" encoding="utf-8"?>
<ds:datastoreItem xmlns:ds="http://schemas.openxmlformats.org/officeDocument/2006/customXml" ds:itemID="{496C8507-BCC9-4E6E-BD00-00A048FE828A}"/>
</file>

<file path=customXml/itemProps3.xml><?xml version="1.0" encoding="utf-8"?>
<ds:datastoreItem xmlns:ds="http://schemas.openxmlformats.org/officeDocument/2006/customXml" ds:itemID="{4E2BB4BE-5D38-4B52-B3FB-02A316D185F5}"/>
</file>

<file path=customXml/itemProps4.xml><?xml version="1.0" encoding="utf-8"?>
<ds:datastoreItem xmlns:ds="http://schemas.openxmlformats.org/officeDocument/2006/customXml" ds:itemID="{C859113F-06FA-4342-9518-4179D04011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2</vt:i4>
      </vt:variant>
    </vt:vector>
  </HeadingPairs>
  <TitlesOfParts>
    <vt:vector size="11" baseType="lpstr">
      <vt:lpstr>Úvodní strana</vt:lpstr>
      <vt:lpstr>Souhrn</vt:lpstr>
      <vt:lpstr>MŠ</vt:lpstr>
      <vt:lpstr>ZŠ</vt:lpstr>
      <vt:lpstr>ŠD</vt:lpstr>
      <vt:lpstr>ŠK</vt:lpstr>
      <vt:lpstr>SVČ</vt:lpstr>
      <vt:lpstr>ZUŠ</vt:lpstr>
      <vt:lpstr>data</vt:lpstr>
      <vt:lpstr>ICT</vt:lpstr>
      <vt:lpstr>'Úvodní strana'!Oblast_tisku</vt:lpstr>
    </vt:vector>
  </TitlesOfParts>
  <Company>MSMT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KALKULAČKA_OPVVV</dc:title>
  <dc:creator>Soběslavská Jana</dc:creator>
  <cp:keywords>OPVVV</cp:keywords>
  <dc:description/>
  <cp:lastModifiedBy>Soběslavská Jana</cp:lastModifiedBy>
  <cp:lastPrinted>2018-02-26T14:03:33Z</cp:lastPrinted>
  <dcterms:created xsi:type="dcterms:W3CDTF">2016-02-29T09:42:03Z</dcterms:created>
  <dcterms:modified xsi:type="dcterms:W3CDTF">2018-03-01T08:27:14Z</dcterms:modified>
  <cp:contentStatus>_final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f220d052-98f9-4079-9b17-774453e8030f</vt:lpwstr>
  </property>
</Properties>
</file>